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07 C-2B" sheetId="1" r:id="rId1"/>
  </sheets>
  <definedNames>
    <definedName name="_Order1" hidden="1">255</definedName>
    <definedName name="_Regression_Int" localSheetId="0" hidden="1">1</definedName>
    <definedName name="_xlnm.Print_Area" localSheetId="0">'2007 C-2B'!$A$15:$T$136</definedName>
    <definedName name="Print_Area_MI" localSheetId="0">'2007 C-2B'!$A$15:$T$131</definedName>
    <definedName name="_xlnm.Print_Titles" localSheetId="0">'2007 C-2B'!$1:$14</definedName>
    <definedName name="Print_Titles_MI" localSheetId="0">'2007 C-2B'!$2:$14</definedName>
  </definedNames>
  <calcPr fullCalcOnLoad="1"/>
</workbook>
</file>

<file path=xl/sharedStrings.xml><?xml version="1.0" encoding="utf-8"?>
<sst xmlns="http://schemas.openxmlformats.org/spreadsheetml/2006/main" count="188" uniqueCount="127">
  <si>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</si>
  <si>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</si>
  <si>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</si>
  <si>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</si>
  <si>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</si>
  <si>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</si>
  <si>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</si>
  <si>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</si>
  <si>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</si>
  <si>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</si>
  <si>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</si>
  <si>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</si>
  <si>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-</t>
  </si>
  <si>
    <t>Educational and General:</t>
  </si>
  <si>
    <t>Instruction - -</t>
  </si>
  <si>
    <t>Business administration -</t>
  </si>
  <si>
    <t>Education -</t>
  </si>
  <si>
    <t>General instruction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</si>
  <si>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</si>
  <si>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</si>
  <si>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</si>
  <si>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</si>
  <si>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</si>
  <si>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</si>
  <si>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</si>
  <si>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</si>
  <si>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</si>
  <si>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</si>
  <si>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</si>
  <si>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</si>
  <si>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</si>
  <si>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</si>
  <si>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</si>
  <si>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</si>
  <si>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Nonmanditory transfers for - -</t>
  </si>
  <si>
    <t>Auxiliary Enterprises:</t>
  </si>
  <si>
    <t>Totals</t>
  </si>
  <si>
    <t>Instruction</t>
  </si>
  <si>
    <t>Research</t>
  </si>
  <si>
    <t>Public Service</t>
  </si>
  <si>
    <t>Academic Support</t>
  </si>
  <si>
    <t>Student</t>
  </si>
  <si>
    <t>institutional</t>
  </si>
  <si>
    <t>Physical Plant</t>
  </si>
  <si>
    <t>Scholarship</t>
  </si>
  <si>
    <t>Auxiliary</t>
  </si>
  <si>
    <t>Economics and finance</t>
  </si>
  <si>
    <t>Management and marketing</t>
  </si>
  <si>
    <t>Total business administration</t>
  </si>
  <si>
    <t>College workstudy</t>
  </si>
  <si>
    <t>Total general instruction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</si>
  <si>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</si>
  <si>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</si>
  <si>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</si>
  <si>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</si>
  <si>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</si>
  <si>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</si>
  <si>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</si>
  <si>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</si>
  <si>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Kinesiology and health science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</si>
  <si>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</si>
  <si>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</si>
  <si>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</si>
  <si>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</si>
  <si>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</si>
  <si>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</si>
  <si>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</si>
  <si>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</si>
  <si>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</si>
  <si>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Career center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</si>
  <si>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</si>
  <si>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</si>
  <si>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</si>
  <si>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</si>
  <si>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</si>
  <si>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</si>
  <si>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</si>
  <si>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</si>
  <si>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</si>
  <si>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</si>
  <si>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</si>
  <si>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Plant fund</t>
  </si>
  <si>
    <t>Total transfers</t>
  </si>
  <si>
    <t>Total auxiliary enterprises</t>
  </si>
  <si>
    <t>Source</t>
  </si>
  <si>
    <t>Object</t>
  </si>
  <si>
    <t>Health care administration</t>
  </si>
  <si>
    <t>College of science</t>
  </si>
  <si>
    <t>Academic affairs</t>
  </si>
  <si>
    <t>Student services</t>
  </si>
  <si>
    <t>College of business</t>
  </si>
  <si>
    <t>Accounting</t>
  </si>
  <si>
    <t>College of education</t>
  </si>
  <si>
    <t>Health and physical education</t>
  </si>
  <si>
    <t xml:space="preserve">Total education </t>
  </si>
  <si>
    <t>Instructional support</t>
  </si>
  <si>
    <t>Small Business Dev Center</t>
  </si>
  <si>
    <t>College of liberal arts</t>
  </si>
  <si>
    <t>Communication</t>
  </si>
  <si>
    <t>Institue for human services</t>
  </si>
  <si>
    <t>Computer science</t>
  </si>
  <si>
    <t>Mathematics</t>
  </si>
  <si>
    <t>History / Social science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</si>
  <si>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</si>
  <si>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</si>
  <si>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</si>
  <si>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</si>
  <si>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</si>
  <si>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</si>
  <si>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</si>
  <si>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Grounds - Parking</t>
  </si>
  <si>
    <t>Total educational and gen. expend</t>
  </si>
  <si>
    <t>Expenditures</t>
  </si>
  <si>
    <t>Total continuing education</t>
  </si>
  <si>
    <t xml:space="preserve">Total academic support </t>
  </si>
  <si>
    <t xml:space="preserve">ANALYSIS C-2B                                                           ANALYSIS OF CURRENT RESTRICTED FUND EXPENDITURES                                                             ANALYSIS C-2B  </t>
  </si>
  <si>
    <t>LSU IN SHREVEPORT</t>
  </si>
  <si>
    <t>IWTP Tuition</t>
  </si>
  <si>
    <t>Education</t>
  </si>
  <si>
    <t>Psychology</t>
  </si>
  <si>
    <t>College of sciences -</t>
  </si>
  <si>
    <t>Enrollment management</t>
  </si>
  <si>
    <t>Facility Services - Utility Surcharge</t>
  </si>
  <si>
    <t xml:space="preserve">Campus Beautification </t>
  </si>
  <si>
    <t>FOR THE YEAR ENDED JUNE 30, 2007</t>
  </si>
  <si>
    <t xml:space="preserve"> $-   </t>
  </si>
  <si>
    <t xml:space="preserve"> -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</si>
</sst>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6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2" fillId="0" borderId="0" xfId="0" applyFont="1" applyAlignment="1" applyProtection="1">
      <alignment horizontal="fill" vertical="center"/>
      <protection/>
    </xf>
    <xf numFmtId="166" fontId="2" fillId="0" borderId="0" xfId="15" applyNumberFormat="1" applyFont="1" applyAlignment="1" applyProtection="1">
      <alignment horizontal="right" vertical="center"/>
      <protection locked="0"/>
    </xf>
    <xf numFmtId="166" fontId="2" fillId="0" borderId="0" xfId="15" applyNumberFormat="1" applyFont="1" applyAlignment="1" applyProtection="1">
      <alignment vertical="center"/>
      <protection/>
    </xf>
    <xf numFmtId="166" fontId="2" fillId="0" borderId="0" xfId="15" applyNumberFormat="1" applyFont="1" applyAlignment="1">
      <alignment vertical="center"/>
    </xf>
    <xf numFmtId="166" fontId="2" fillId="0" borderId="0" xfId="15" applyNumberFormat="1" applyFont="1" applyAlignment="1" applyProtection="1">
      <alignment horizontal="fill" vertical="center"/>
      <protection/>
    </xf>
    <xf numFmtId="37" fontId="3" fillId="2" borderId="1" xfId="0" applyFont="1" applyFill="1" applyBorder="1" applyAlignment="1" applyProtection="1">
      <alignment horizontal="left" vertical="center"/>
      <protection/>
    </xf>
    <xf numFmtId="37" fontId="3" fillId="2" borderId="2" xfId="0" applyFont="1" applyFill="1" applyBorder="1" applyAlignment="1">
      <alignment vertical="center"/>
    </xf>
    <xf numFmtId="37" fontId="3" fillId="2" borderId="3" xfId="0" applyFont="1" applyFill="1" applyBorder="1" applyAlignment="1" applyProtection="1">
      <alignment horizontal="right" vertical="center"/>
      <protection/>
    </xf>
    <xf numFmtId="37" fontId="3" fillId="2" borderId="4" xfId="0" applyFont="1" applyFill="1" applyBorder="1" applyAlignment="1" applyProtection="1">
      <alignment horizontal="center" vertical="center"/>
      <protection/>
    </xf>
    <xf numFmtId="37" fontId="3" fillId="2" borderId="0" xfId="0" applyFont="1" applyFill="1" applyBorder="1" applyAlignment="1" applyProtection="1">
      <alignment horizontal="center" vertical="center"/>
      <protection/>
    </xf>
    <xf numFmtId="37" fontId="3" fillId="2" borderId="5" xfId="0" applyFont="1" applyFill="1" applyBorder="1" applyAlignment="1" applyProtection="1">
      <alignment horizontal="center" vertical="center"/>
      <protection/>
    </xf>
    <xf numFmtId="37" fontId="3" fillId="2" borderId="6" xfId="0" applyFont="1" applyFill="1" applyBorder="1" applyAlignment="1" applyProtection="1">
      <alignment horizontal="center" vertical="center"/>
      <protection/>
    </xf>
    <xf numFmtId="37" fontId="3" fillId="2" borderId="7" xfId="0" applyFont="1" applyFill="1" applyBorder="1" applyAlignment="1" applyProtection="1">
      <alignment horizontal="center" vertical="center"/>
      <protection/>
    </xf>
    <xf numFmtId="37" fontId="3" fillId="2" borderId="8" xfId="0" applyFont="1" applyFill="1" applyBorder="1" applyAlignment="1" applyProtection="1">
      <alignment horizontal="center" vertical="center"/>
      <protection/>
    </xf>
    <xf numFmtId="37" fontId="2" fillId="3" borderId="0" xfId="0" applyFont="1" applyFill="1" applyAlignment="1" applyProtection="1">
      <alignment horizontal="left" vertical="center"/>
      <protection/>
    </xf>
    <xf numFmtId="37" fontId="2" fillId="3" borderId="0" xfId="0" applyFont="1" applyFill="1" applyAlignment="1">
      <alignment vertical="center"/>
    </xf>
    <xf numFmtId="37" fontId="2" fillId="3" borderId="0" xfId="0" applyFont="1" applyFill="1" applyBorder="1" applyAlignment="1">
      <alignment vertical="center"/>
    </xf>
    <xf numFmtId="166" fontId="2" fillId="3" borderId="9" xfId="15" applyNumberFormat="1" applyFont="1" applyFill="1" applyBorder="1" applyAlignment="1" applyProtection="1">
      <alignment vertical="center"/>
      <protection/>
    </xf>
    <xf numFmtId="166" fontId="2" fillId="3" borderId="0" xfId="15" applyNumberFormat="1" applyFont="1" applyFill="1" applyAlignment="1" applyProtection="1">
      <alignment vertical="center"/>
      <protection/>
    </xf>
    <xf numFmtId="37" fontId="2" fillId="0" borderId="10" xfId="0" applyFont="1" applyBorder="1" applyAlignment="1" applyProtection="1">
      <alignment horizontal="center" vertical="center"/>
      <protection/>
    </xf>
    <xf numFmtId="37" fontId="2" fillId="0" borderId="10" xfId="0" applyFont="1" applyBorder="1" applyAlignment="1" applyProtection="1">
      <alignment horizontal="centerContinuous" vertical="center"/>
      <protection/>
    </xf>
    <xf numFmtId="37" fontId="2" fillId="0" borderId="10" xfId="0" applyFont="1" applyBorder="1" applyAlignment="1">
      <alignment horizontal="centerContinuous" vertical="center"/>
    </xf>
    <xf numFmtId="166" fontId="2" fillId="0" borderId="11" xfId="15" applyNumberFormat="1" applyFont="1" applyBorder="1" applyAlignment="1" applyProtection="1">
      <alignment horizontal="right" vertical="center"/>
      <protection locked="0"/>
    </xf>
    <xf numFmtId="166" fontId="2" fillId="3" borderId="0" xfId="15" applyNumberFormat="1" applyFont="1" applyFill="1" applyAlignment="1">
      <alignment vertical="center"/>
    </xf>
    <xf numFmtId="166" fontId="2" fillId="3" borderId="0" xfId="15" applyNumberFormat="1" applyFont="1" applyFill="1" applyBorder="1" applyAlignment="1">
      <alignment vertical="center"/>
    </xf>
    <xf numFmtId="166" fontId="2" fillId="3" borderId="12" xfId="15" applyNumberFormat="1" applyFont="1" applyFill="1" applyBorder="1" applyAlignment="1" applyProtection="1">
      <alignment vertical="center"/>
      <protection/>
    </xf>
    <xf numFmtId="166" fontId="2" fillId="3" borderId="0" xfId="15" applyNumberFormat="1" applyFont="1" applyFill="1" applyBorder="1" applyAlignment="1" applyProtection="1">
      <alignment vertical="center"/>
      <protection/>
    </xf>
    <xf numFmtId="166" fontId="2" fillId="3" borderId="13" xfId="15" applyNumberFormat="1" applyFont="1" applyFill="1" applyBorder="1" applyAlignment="1" applyProtection="1">
      <alignment vertical="center"/>
      <protection/>
    </xf>
    <xf numFmtId="166" fontId="2" fillId="0" borderId="0" xfId="15" applyNumberFormat="1" applyFont="1" applyBorder="1" applyAlignment="1">
      <alignment vertical="center"/>
    </xf>
    <xf numFmtId="37" fontId="3" fillId="2" borderId="4" xfId="0" applyFont="1" applyFill="1" applyBorder="1" applyAlignment="1" applyProtection="1">
      <alignment horizontal="center" vertical="center"/>
      <protection/>
    </xf>
    <xf numFmtId="37" fontId="3" fillId="2" borderId="0" xfId="0" applyFont="1" applyFill="1" applyBorder="1" applyAlignment="1" applyProtection="1">
      <alignment horizontal="center" vertical="center"/>
      <protection/>
    </xf>
    <xf numFmtId="37" fontId="3" fillId="2" borderId="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D538"/>
  <sheetViews>
    <sheetView showGridLines="0" tabSelected="1" zoomScale="75" zoomScaleNormal="75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F16" sqref="F16"/>
    </sheetView>
  </sheetViews>
  <sheetFormatPr defaultColWidth="12.664062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12.6640625" style="1" customWidth="1"/>
  </cols>
  <sheetData>
    <row r="1" ht="12" customHeight="1" thickBot="1"/>
    <row r="2" spans="1:20" ht="10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2">
      <c r="A3" s="35" t="s">
        <v>116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ht="8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12">
      <c r="A5" s="35" t="s">
        <v>115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20" ht="12">
      <c r="A6" s="35" t="s">
        <v>124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0" ht="10.5" customHeight="1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0:11" ht="12">
      <c r="J8" s="4"/>
      <c r="K8" s="4"/>
    </row>
    <row r="9" spans="10:11" ht="12">
      <c r="J9" s="4"/>
      <c r="K9" s="4"/>
    </row>
    <row r="10" spans="6:20" ht="12">
      <c r="F10" s="26" t="s">
        <v>84</v>
      </c>
      <c r="G10" s="27"/>
      <c r="H10" s="27"/>
      <c r="I10" s="27"/>
      <c r="J10" s="27"/>
      <c r="K10" s="27"/>
      <c r="L10" s="27"/>
      <c r="P10" s="26" t="s">
        <v>85</v>
      </c>
      <c r="Q10" s="27"/>
      <c r="R10" s="26"/>
      <c r="S10" s="27"/>
      <c r="T10" s="27"/>
    </row>
    <row r="11" ht="12">
      <c r="T11" s="5" t="s">
        <v>0</v>
      </c>
    </row>
    <row r="12" spans="6:20" ht="12">
      <c r="F12" s="5" t="s">
        <v>1</v>
      </c>
      <c r="P12" s="5" t="s">
        <v>2</v>
      </c>
      <c r="T12" s="5" t="s">
        <v>3</v>
      </c>
    </row>
    <row r="13" spans="6:20" ht="12">
      <c r="F13" s="25" t="s">
        <v>4</v>
      </c>
      <c r="H13" s="25" t="s">
        <v>5</v>
      </c>
      <c r="J13" s="25" t="s">
        <v>6</v>
      </c>
      <c r="L13" s="25" t="s">
        <v>7</v>
      </c>
      <c r="N13" s="25" t="s">
        <v>8</v>
      </c>
      <c r="P13" s="25" t="s">
        <v>9</v>
      </c>
      <c r="R13" s="25" t="s">
        <v>10</v>
      </c>
      <c r="T13" s="25" t="s">
        <v>11</v>
      </c>
    </row>
    <row r="14" spans="6:20" ht="12">
      <c r="F14" s="6"/>
      <c r="H14" s="6"/>
      <c r="J14" s="6"/>
      <c r="L14" s="6"/>
      <c r="N14" s="6"/>
      <c r="P14" s="6"/>
      <c r="R14" s="6"/>
      <c r="T14" s="6"/>
    </row>
    <row r="15" spans="1:20" ht="12">
      <c r="A15" s="1" t="s">
        <v>13</v>
      </c>
      <c r="F15" s="6"/>
      <c r="H15" s="6"/>
      <c r="J15" s="6"/>
      <c r="L15" s="6"/>
      <c r="N15" s="6"/>
      <c r="P15" s="6"/>
      <c r="R15" s="6"/>
      <c r="T15" s="6"/>
    </row>
    <row r="16" spans="1:186" s="21" customFormat="1" ht="12">
      <c r="A16" s="20"/>
      <c r="B16" s="21" t="s">
        <v>14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</row>
    <row r="17" spans="3:20" ht="12">
      <c r="C17" s="1" t="s">
        <v>15</v>
      </c>
      <c r="D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186" s="21" customFormat="1" ht="12">
      <c r="A18" s="20"/>
      <c r="D18" s="21" t="s">
        <v>90</v>
      </c>
      <c r="F18" s="29" t="s">
        <v>125</v>
      </c>
      <c r="G18" s="29"/>
      <c r="H18" s="29" t="s">
        <v>125</v>
      </c>
      <c r="I18" s="29"/>
      <c r="J18" s="29">
        <v>18255</v>
      </c>
      <c r="K18" s="29"/>
      <c r="L18" s="29" t="s">
        <v>125</v>
      </c>
      <c r="M18" s="29"/>
      <c r="N18" s="29">
        <f>SUM(F18:M18)</f>
        <v>18255</v>
      </c>
      <c r="O18" s="29"/>
      <c r="P18" s="29">
        <f>14984+2532</f>
        <v>17516</v>
      </c>
      <c r="Q18" s="29"/>
      <c r="R18" s="29">
        <v>739</v>
      </c>
      <c r="S18" s="29">
        <v>739</v>
      </c>
      <c r="T18" s="30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</row>
    <row r="19" spans="4:20" ht="12">
      <c r="D19" s="3" t="s">
        <v>49</v>
      </c>
      <c r="F19" s="7" t="s">
        <v>126</v>
      </c>
      <c r="G19" s="7"/>
      <c r="H19" s="7">
        <v>6287</v>
      </c>
      <c r="I19" s="7"/>
      <c r="J19" s="7" t="s">
        <v>126</v>
      </c>
      <c r="K19" s="7"/>
      <c r="L19" s="7" t="s">
        <v>126</v>
      </c>
      <c r="M19" s="7"/>
      <c r="N19" s="7">
        <f>SUM(F19:M19)</f>
        <v>6287</v>
      </c>
      <c r="O19" s="7"/>
      <c r="P19" s="7">
        <v>5988</v>
      </c>
      <c r="Q19" s="7"/>
      <c r="R19" s="7" t="s">
        <v>126</v>
      </c>
      <c r="S19" s="7" t="s">
        <v>126</v>
      </c>
      <c r="T19" s="34">
        <v>299</v>
      </c>
    </row>
    <row r="20" spans="1:186" s="21" customFormat="1" ht="12">
      <c r="A20" s="20"/>
      <c r="D20" s="21" t="s">
        <v>91</v>
      </c>
      <c r="F20" s="29" t="s">
        <v>126</v>
      </c>
      <c r="G20" s="29"/>
      <c r="H20" s="29" t="s">
        <v>126</v>
      </c>
      <c r="I20" s="29"/>
      <c r="J20" s="29">
        <v>45</v>
      </c>
      <c r="K20" s="29"/>
      <c r="L20" s="29" t="s">
        <v>126</v>
      </c>
      <c r="M20" s="29"/>
      <c r="N20" s="29">
        <f>SUM(F20:M20)</f>
        <v>45</v>
      </c>
      <c r="O20" s="29"/>
      <c r="P20" s="29" t="s">
        <v>126</v>
      </c>
      <c r="Q20" s="29"/>
      <c r="R20" s="29">
        <v>45</v>
      </c>
      <c r="S20" s="29">
        <v>45</v>
      </c>
      <c r="T20" s="30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</row>
    <row r="21" spans="4:20" ht="12">
      <c r="D21" s="3" t="s">
        <v>46</v>
      </c>
      <c r="F21" s="7" t="s">
        <v>126</v>
      </c>
      <c r="G21" s="7"/>
      <c r="H21" s="7" t="s">
        <v>126</v>
      </c>
      <c r="I21" s="7"/>
      <c r="J21" s="7">
        <v>46418</v>
      </c>
      <c r="K21" s="7"/>
      <c r="L21" s="7" t="s">
        <v>126</v>
      </c>
      <c r="M21" s="7"/>
      <c r="N21" s="7">
        <f>SUM(F21:M21)</f>
        <v>46418</v>
      </c>
      <c r="O21" s="7"/>
      <c r="P21" s="7">
        <f>38197+6820</f>
        <v>45017</v>
      </c>
      <c r="Q21" s="7"/>
      <c r="R21" s="7">
        <v>1401</v>
      </c>
      <c r="S21" s="7">
        <v>1401</v>
      </c>
      <c r="T21" s="34"/>
    </row>
    <row r="22" spans="1:186" s="21" customFormat="1" ht="12">
      <c r="A22" s="20"/>
      <c r="D22" s="21" t="s">
        <v>47</v>
      </c>
      <c r="F22" s="29">
        <v>9229</v>
      </c>
      <c r="G22" s="29"/>
      <c r="H22" s="29">
        <v>107395</v>
      </c>
      <c r="I22" s="29"/>
      <c r="J22" s="29">
        <v>3878</v>
      </c>
      <c r="K22" s="29"/>
      <c r="L22" s="29" t="s">
        <v>126</v>
      </c>
      <c r="M22" s="29"/>
      <c r="N22" s="29">
        <f>SUM(F22:M22)</f>
        <v>120502</v>
      </c>
      <c r="O22" s="29"/>
      <c r="P22" s="29">
        <f>64137+10460</f>
        <v>74597</v>
      </c>
      <c r="Q22" s="29"/>
      <c r="R22" s="29">
        <v>42780</v>
      </c>
      <c r="S22" s="29">
        <v>42780</v>
      </c>
      <c r="T22" s="30">
        <v>3125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</row>
    <row r="23" spans="4:20" ht="12">
      <c r="D23" s="3"/>
      <c r="E23" s="1" t="s">
        <v>48</v>
      </c>
      <c r="F23" s="28">
        <f>SUM(F18:F22)</f>
        <v>9229</v>
      </c>
      <c r="G23" s="7"/>
      <c r="H23" s="28">
        <f>SUM(H18:H22)</f>
        <v>113682</v>
      </c>
      <c r="I23" s="7"/>
      <c r="J23" s="28">
        <f>SUM(J18:J22)</f>
        <v>68596</v>
      </c>
      <c r="K23" s="7"/>
      <c r="L23" s="28">
        <f>SUM(L18:L22)</f>
        <v>0</v>
      </c>
      <c r="M23" s="7"/>
      <c r="N23" s="28">
        <f>SUM(F23:L23)</f>
        <v>191507</v>
      </c>
      <c r="O23" s="7"/>
      <c r="P23" s="28">
        <f>SUM(P18:P22)</f>
        <v>143118</v>
      </c>
      <c r="Q23" s="7"/>
      <c r="R23" s="28">
        <f>SUM(R18:R22)</f>
        <v>44965</v>
      </c>
      <c r="S23" s="7"/>
      <c r="T23" s="28">
        <f>SUM(T18:T22)</f>
        <v>3424</v>
      </c>
    </row>
    <row r="24" spans="1:186" s="21" customFormat="1" ht="12">
      <c r="A24" s="20"/>
      <c r="C24" s="21" t="s">
        <v>16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</row>
    <row r="25" spans="4:20" ht="12">
      <c r="D25" s="3" t="s">
        <v>49</v>
      </c>
      <c r="F25" s="7" t="s">
        <v>126</v>
      </c>
      <c r="G25" s="7"/>
      <c r="H25" s="7">
        <v>21304</v>
      </c>
      <c r="I25" s="7"/>
      <c r="J25" s="7" t="s">
        <v>126</v>
      </c>
      <c r="K25" s="7"/>
      <c r="L25" s="7" t="s">
        <v>126</v>
      </c>
      <c r="M25" s="7"/>
      <c r="N25" s="7">
        <f>SUM(F25:M25)</f>
        <v>21304</v>
      </c>
      <c r="O25" s="7"/>
      <c r="P25" s="7">
        <v>20290</v>
      </c>
      <c r="Q25" s="7"/>
      <c r="R25" s="7" t="s">
        <v>126</v>
      </c>
      <c r="S25" s="7" t="s">
        <v>126</v>
      </c>
      <c r="T25" s="34">
        <v>1014</v>
      </c>
    </row>
    <row r="26" spans="1:186" s="21" customFormat="1" ht="12">
      <c r="A26" s="20"/>
      <c r="D26" s="21" t="s">
        <v>92</v>
      </c>
      <c r="F26" s="29">
        <v>25000</v>
      </c>
      <c r="G26" s="29"/>
      <c r="H26" s="29" t="s">
        <v>126</v>
      </c>
      <c r="I26" s="29"/>
      <c r="J26" s="29">
        <v>4293</v>
      </c>
      <c r="K26" s="29"/>
      <c r="L26" s="29" t="s">
        <v>126</v>
      </c>
      <c r="M26" s="29"/>
      <c r="N26" s="29">
        <f>SUM(F26:M26)</f>
        <v>29293</v>
      </c>
      <c r="O26" s="29"/>
      <c r="P26" s="29">
        <f>19884+5116</f>
        <v>25000</v>
      </c>
      <c r="Q26" s="29"/>
      <c r="R26" s="29">
        <v>4293</v>
      </c>
      <c r="S26" s="29">
        <v>4293</v>
      </c>
      <c r="T26" s="30"/>
      <c r="U26" s="22" t="s">
        <v>126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</row>
    <row r="27" spans="4:21" ht="12">
      <c r="D27" s="3" t="s">
        <v>118</v>
      </c>
      <c r="F27" s="7">
        <v>31043</v>
      </c>
      <c r="G27" s="7"/>
      <c r="H27" s="7" t="s">
        <v>126</v>
      </c>
      <c r="I27" s="7"/>
      <c r="J27" s="7">
        <v>3581</v>
      </c>
      <c r="K27" s="7"/>
      <c r="L27" s="7" t="s">
        <v>126</v>
      </c>
      <c r="M27" s="7"/>
      <c r="N27" s="7">
        <f>SUM(F27:M27)</f>
        <v>34624</v>
      </c>
      <c r="O27" s="7"/>
      <c r="P27" s="7">
        <v>1250</v>
      </c>
      <c r="Q27" s="7"/>
      <c r="R27" s="7">
        <v>33374</v>
      </c>
      <c r="S27" s="7">
        <v>33374</v>
      </c>
      <c r="T27" s="34"/>
      <c r="U27" s="2" t="s">
        <v>126</v>
      </c>
    </row>
    <row r="28" spans="1:186" s="21" customFormat="1" ht="12">
      <c r="A28" s="20"/>
      <c r="D28" s="3" t="s">
        <v>93</v>
      </c>
      <c r="F28" s="29">
        <v>47412</v>
      </c>
      <c r="G28" s="29"/>
      <c r="H28" s="29" t="s">
        <v>126</v>
      </c>
      <c r="I28" s="29"/>
      <c r="J28" s="29" t="s">
        <v>126</v>
      </c>
      <c r="K28" s="29"/>
      <c r="L28" s="29">
        <v>4857</v>
      </c>
      <c r="M28" s="29"/>
      <c r="N28" s="29">
        <f>SUM(F28:M28)</f>
        <v>52269</v>
      </c>
      <c r="O28" s="29"/>
      <c r="P28" s="29">
        <f>3459+215</f>
        <v>3674</v>
      </c>
      <c r="Q28" s="29"/>
      <c r="R28" s="29">
        <v>48595</v>
      </c>
      <c r="S28" s="29">
        <v>48595</v>
      </c>
      <c r="T28" s="30"/>
      <c r="U28" s="22" t="s">
        <v>126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</row>
    <row r="29" spans="4:21" ht="12">
      <c r="D29" s="21" t="s">
        <v>119</v>
      </c>
      <c r="F29" s="7">
        <v>18726</v>
      </c>
      <c r="G29" s="7"/>
      <c r="H29" s="7" t="s">
        <v>126</v>
      </c>
      <c r="I29" s="7"/>
      <c r="J29" s="7" t="s">
        <v>126</v>
      </c>
      <c r="K29" s="7"/>
      <c r="L29" s="7" t="s">
        <v>126</v>
      </c>
      <c r="M29" s="7"/>
      <c r="N29" s="7">
        <f>SUM(F29:M29)</f>
        <v>18726</v>
      </c>
      <c r="O29" s="7"/>
      <c r="P29" s="7" t="s">
        <v>126</v>
      </c>
      <c r="Q29" s="7"/>
      <c r="R29" s="7">
        <v>18726</v>
      </c>
      <c r="S29" s="7">
        <v>18726</v>
      </c>
      <c r="T29" s="34"/>
      <c r="U29" s="2" t="s">
        <v>126</v>
      </c>
    </row>
    <row r="30" spans="5:186" s="21" customFormat="1" ht="12">
      <c r="E30" s="20" t="s">
        <v>94</v>
      </c>
      <c r="F30" s="23">
        <f>SUM(F25:F29)</f>
        <v>122181</v>
      </c>
      <c r="G30" s="24"/>
      <c r="H30" s="23">
        <f>SUM(H25:H29)</f>
        <v>21304</v>
      </c>
      <c r="I30" s="24"/>
      <c r="J30" s="23">
        <f>SUM(J25:J29)</f>
        <v>7874</v>
      </c>
      <c r="K30" s="24"/>
      <c r="L30" s="23">
        <f>SUM(L25:L29)</f>
        <v>4857</v>
      </c>
      <c r="M30" s="24"/>
      <c r="N30" s="23">
        <f>SUM(F30:L30)</f>
        <v>156216</v>
      </c>
      <c r="O30" s="24"/>
      <c r="P30" s="23">
        <f>SUM(P25:P29)</f>
        <v>50214</v>
      </c>
      <c r="Q30" s="24"/>
      <c r="R30" s="23">
        <f>SUM(R25:R29)</f>
        <v>104988</v>
      </c>
      <c r="S30" s="24"/>
      <c r="T30" s="23">
        <f>SUM(T25:T29)</f>
        <v>1014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</row>
    <row r="31" spans="3:20" ht="12">
      <c r="C31" s="1" t="s">
        <v>17</v>
      </c>
      <c r="D31" s="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186" s="21" customFormat="1" ht="12">
      <c r="A32" s="20"/>
      <c r="D32" s="21" t="s">
        <v>95</v>
      </c>
      <c r="F32" s="29">
        <v>8100</v>
      </c>
      <c r="G32" s="29"/>
      <c r="H32" s="29">
        <v>0</v>
      </c>
      <c r="I32" s="29"/>
      <c r="J32" s="29">
        <v>11661</v>
      </c>
      <c r="K32" s="29"/>
      <c r="L32" s="29">
        <v>0</v>
      </c>
      <c r="M32" s="29"/>
      <c r="N32" s="29">
        <f>SUM(F32:M32)</f>
        <v>19761</v>
      </c>
      <c r="O32" s="29"/>
      <c r="P32" s="29">
        <f>6484+1276</f>
        <v>7760</v>
      </c>
      <c r="Q32" s="29"/>
      <c r="R32" s="29">
        <v>12001</v>
      </c>
      <c r="S32" s="29"/>
      <c r="T32" s="29"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</row>
    <row r="33" spans="4:20" ht="12">
      <c r="D33" s="3"/>
      <c r="E33" s="1" t="s">
        <v>50</v>
      </c>
      <c r="F33" s="28">
        <f>+F32</f>
        <v>8100</v>
      </c>
      <c r="G33" s="7"/>
      <c r="H33" s="28">
        <f>+H32</f>
        <v>0</v>
      </c>
      <c r="I33" s="7"/>
      <c r="J33" s="28">
        <f>+J32</f>
        <v>11661</v>
      </c>
      <c r="K33" s="7"/>
      <c r="L33" s="28">
        <f>+L32</f>
        <v>0</v>
      </c>
      <c r="M33" s="7"/>
      <c r="N33" s="28">
        <f>+N32</f>
        <v>19761</v>
      </c>
      <c r="O33" s="7"/>
      <c r="P33" s="28">
        <f>+P32</f>
        <v>7760</v>
      </c>
      <c r="Q33" s="7"/>
      <c r="R33" s="28">
        <f>+R32</f>
        <v>12001</v>
      </c>
      <c r="S33" s="7"/>
      <c r="T33" s="28">
        <f>+T32</f>
        <v>0</v>
      </c>
    </row>
    <row r="34" spans="1:186" s="21" customFormat="1" ht="12">
      <c r="A34" s="20"/>
      <c r="C34" s="21" t="s">
        <v>18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</row>
    <row r="35" spans="4:20" ht="12">
      <c r="D35" s="3" t="s">
        <v>96</v>
      </c>
      <c r="F35" s="7">
        <v>0</v>
      </c>
      <c r="G35" s="7"/>
      <c r="H35" s="7">
        <v>17513</v>
      </c>
      <c r="I35" s="7"/>
      <c r="J35" s="7">
        <v>0</v>
      </c>
      <c r="K35" s="7"/>
      <c r="L35" s="7">
        <v>0</v>
      </c>
      <c r="M35" s="7"/>
      <c r="N35" s="7">
        <f>SUM(F35:M35)</f>
        <v>17513</v>
      </c>
      <c r="O35" s="7"/>
      <c r="P35" s="7">
        <f>840+145</f>
        <v>985</v>
      </c>
      <c r="Q35" s="7"/>
      <c r="R35" s="7">
        <v>16528</v>
      </c>
      <c r="S35" s="7"/>
      <c r="T35" s="7">
        <v>0</v>
      </c>
    </row>
    <row r="36" spans="1:186" s="21" customFormat="1" ht="12">
      <c r="A36" s="20"/>
      <c r="D36" s="21" t="s">
        <v>117</v>
      </c>
      <c r="F36" s="29">
        <v>0</v>
      </c>
      <c r="G36" s="29"/>
      <c r="H36" s="29">
        <v>0</v>
      </c>
      <c r="I36" s="29"/>
      <c r="J36" s="29">
        <v>208603</v>
      </c>
      <c r="K36" s="29"/>
      <c r="L36" s="29">
        <v>0</v>
      </c>
      <c r="M36" s="29"/>
      <c r="N36" s="29">
        <f>SUM(F36:M36)</f>
        <v>208603</v>
      </c>
      <c r="O36" s="29"/>
      <c r="P36" s="29">
        <f>152841+34846</f>
        <v>187687</v>
      </c>
      <c r="Q36" s="29"/>
      <c r="R36" s="29">
        <v>20916</v>
      </c>
      <c r="S36" s="29"/>
      <c r="T36" s="29"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</row>
    <row r="37" spans="4:20" ht="12">
      <c r="D37" s="3"/>
      <c r="E37" s="1" t="s">
        <v>113</v>
      </c>
      <c r="F37" s="28">
        <f>SUM(F35:F36)</f>
        <v>0</v>
      </c>
      <c r="G37" s="7"/>
      <c r="H37" s="28">
        <f>SUM(H35:H36)</f>
        <v>17513</v>
      </c>
      <c r="I37" s="7"/>
      <c r="J37" s="28">
        <f>SUM(J35:J36)</f>
        <v>208603</v>
      </c>
      <c r="K37" s="7"/>
      <c r="L37" s="28">
        <f>SUM(L35:L36)</f>
        <v>0</v>
      </c>
      <c r="M37" s="7"/>
      <c r="N37" s="28">
        <f>SUM(N35:N36)</f>
        <v>226116</v>
      </c>
      <c r="O37" s="7"/>
      <c r="P37" s="28">
        <f>SUM(P35:P36)</f>
        <v>188672</v>
      </c>
      <c r="Q37" s="7"/>
      <c r="R37" s="28">
        <f>SUM(R35:R36)</f>
        <v>37444</v>
      </c>
      <c r="S37" s="7"/>
      <c r="T37" s="28">
        <f>SUM(T35:T36)</f>
        <v>0</v>
      </c>
    </row>
    <row r="38" spans="1:186" s="21" customFormat="1" ht="12">
      <c r="A38" s="20"/>
      <c r="C38" s="21" t="s">
        <v>19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</row>
    <row r="39" spans="4:20" ht="12">
      <c r="D39" s="3" t="s">
        <v>49</v>
      </c>
      <c r="F39" s="7">
        <v>0</v>
      </c>
      <c r="G39" s="7"/>
      <c r="H39" s="7">
        <v>7638</v>
      </c>
      <c r="I39" s="7"/>
      <c r="J39" s="7">
        <v>0</v>
      </c>
      <c r="K39" s="7"/>
      <c r="L39" s="7">
        <v>0</v>
      </c>
      <c r="M39" s="7"/>
      <c r="N39" s="7">
        <f aca="true" t="shared" si="0" ref="N39:N45">SUM(F39:M39)</f>
        <v>7638</v>
      </c>
      <c r="O39" s="7"/>
      <c r="P39" s="7">
        <v>7274</v>
      </c>
      <c r="Q39" s="7"/>
      <c r="R39" s="7">
        <v>0</v>
      </c>
      <c r="S39" s="7"/>
      <c r="T39" s="34">
        <v>364</v>
      </c>
    </row>
    <row r="40" spans="1:186" s="21" customFormat="1" ht="12">
      <c r="A40" s="20"/>
      <c r="D40" s="21" t="s">
        <v>97</v>
      </c>
      <c r="F40" s="29">
        <v>0</v>
      </c>
      <c r="G40" s="29"/>
      <c r="H40" s="29">
        <v>0</v>
      </c>
      <c r="I40" s="29"/>
      <c r="J40" s="29">
        <v>9100</v>
      </c>
      <c r="K40" s="29"/>
      <c r="L40" s="29">
        <v>0</v>
      </c>
      <c r="M40" s="29"/>
      <c r="N40" s="29">
        <f t="shared" si="0"/>
        <v>9100</v>
      </c>
      <c r="O40" s="29"/>
      <c r="P40" s="29">
        <f>2756+689</f>
        <v>3445</v>
      </c>
      <c r="Q40" s="29"/>
      <c r="R40" s="29">
        <v>5655</v>
      </c>
      <c r="S40" s="29"/>
      <c r="T40" s="30"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</row>
    <row r="41" spans="4:20" ht="12">
      <c r="D41" s="3" t="s">
        <v>98</v>
      </c>
      <c r="F41" s="7">
        <v>0</v>
      </c>
      <c r="G41" s="7"/>
      <c r="H41" s="7">
        <v>0</v>
      </c>
      <c r="I41" s="7"/>
      <c r="J41" s="7">
        <v>1057</v>
      </c>
      <c r="K41" s="7"/>
      <c r="L41" s="7">
        <v>295</v>
      </c>
      <c r="M41" s="7"/>
      <c r="N41" s="7">
        <f t="shared" si="0"/>
        <v>1352</v>
      </c>
      <c r="O41" s="7"/>
      <c r="P41" s="7">
        <v>0</v>
      </c>
      <c r="Q41" s="7"/>
      <c r="R41" s="7">
        <v>1352</v>
      </c>
      <c r="S41" s="7"/>
      <c r="T41" s="34">
        <v>0</v>
      </c>
    </row>
    <row r="42" spans="1:186" s="21" customFormat="1" ht="12">
      <c r="A42" s="20"/>
      <c r="D42" s="21" t="s">
        <v>51</v>
      </c>
      <c r="F42" s="29">
        <v>112992</v>
      </c>
      <c r="G42" s="29"/>
      <c r="H42" s="29">
        <v>0</v>
      </c>
      <c r="I42" s="29"/>
      <c r="J42" s="29">
        <v>0</v>
      </c>
      <c r="K42" s="29"/>
      <c r="L42" s="29">
        <v>0</v>
      </c>
      <c r="M42" s="29"/>
      <c r="N42" s="29">
        <f t="shared" si="0"/>
        <v>112992</v>
      </c>
      <c r="O42" s="29"/>
      <c r="P42" s="29">
        <f>18382+1083</f>
        <v>19465</v>
      </c>
      <c r="Q42" s="29"/>
      <c r="R42" s="29">
        <v>93527</v>
      </c>
      <c r="S42" s="29"/>
      <c r="T42" s="30"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</row>
    <row r="43" spans="4:20" ht="12">
      <c r="D43" s="3" t="s">
        <v>52</v>
      </c>
      <c r="F43" s="7">
        <v>58343</v>
      </c>
      <c r="G43" s="7"/>
      <c r="H43" s="7">
        <v>0</v>
      </c>
      <c r="I43" s="7"/>
      <c r="J43" s="7">
        <v>90251</v>
      </c>
      <c r="K43" s="7"/>
      <c r="L43" s="7">
        <v>0</v>
      </c>
      <c r="M43" s="7"/>
      <c r="N43" s="7">
        <f t="shared" si="0"/>
        <v>148594</v>
      </c>
      <c r="O43" s="7"/>
      <c r="P43" s="7">
        <f>42115+10413</f>
        <v>52528</v>
      </c>
      <c r="Q43" s="7"/>
      <c r="R43" s="7">
        <v>96066</v>
      </c>
      <c r="S43" s="7"/>
      <c r="T43" s="7">
        <v>0</v>
      </c>
    </row>
    <row r="44" spans="1:186" s="21" customFormat="1" ht="12">
      <c r="A44" s="20"/>
      <c r="D44" s="21" t="s">
        <v>99</v>
      </c>
      <c r="F44" s="29">
        <v>0</v>
      </c>
      <c r="G44" s="29"/>
      <c r="H44" s="29">
        <v>0</v>
      </c>
      <c r="I44" s="29"/>
      <c r="J44" s="29">
        <v>196582</v>
      </c>
      <c r="K44" s="29"/>
      <c r="L44" s="29">
        <v>0</v>
      </c>
      <c r="M44" s="29"/>
      <c r="N44" s="29">
        <f t="shared" si="0"/>
        <v>196582</v>
      </c>
      <c r="O44" s="29"/>
      <c r="P44" s="29">
        <f>113611+33120</f>
        <v>146731</v>
      </c>
      <c r="Q44" s="29"/>
      <c r="R44" s="29">
        <v>49851</v>
      </c>
      <c r="S44" s="29"/>
      <c r="T44" s="29"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</row>
    <row r="45" spans="4:20" ht="12">
      <c r="D45" s="3" t="s">
        <v>86</v>
      </c>
      <c r="F45" s="7">
        <v>0</v>
      </c>
      <c r="G45" s="7"/>
      <c r="H45" s="7">
        <v>0</v>
      </c>
      <c r="I45" s="7"/>
      <c r="J45" s="7">
        <v>6944</v>
      </c>
      <c r="K45" s="7"/>
      <c r="L45" s="7">
        <v>0</v>
      </c>
      <c r="M45" s="7"/>
      <c r="N45" s="7">
        <f t="shared" si="0"/>
        <v>6944</v>
      </c>
      <c r="O45" s="7"/>
      <c r="P45" s="7">
        <f>5941+1003</f>
        <v>6944</v>
      </c>
      <c r="Q45" s="7"/>
      <c r="R45" s="7">
        <v>0</v>
      </c>
      <c r="S45" s="7"/>
      <c r="T45" s="7">
        <v>0</v>
      </c>
    </row>
    <row r="46" spans="5:186" s="21" customFormat="1" ht="12">
      <c r="E46" s="20" t="s">
        <v>53</v>
      </c>
      <c r="F46" s="23">
        <f>SUM(F39:F45)</f>
        <v>171335</v>
      </c>
      <c r="G46" s="24"/>
      <c r="H46" s="23">
        <f>SUM(H39:H45)</f>
        <v>7638</v>
      </c>
      <c r="I46" s="24"/>
      <c r="J46" s="23">
        <f>SUM(J39:J45)</f>
        <v>303934</v>
      </c>
      <c r="K46" s="24"/>
      <c r="L46" s="23">
        <f>SUM(L39:L45)</f>
        <v>295</v>
      </c>
      <c r="M46" s="24"/>
      <c r="N46" s="23">
        <f>SUM(F46:L46)</f>
        <v>483202</v>
      </c>
      <c r="O46" s="24"/>
      <c r="P46" s="23">
        <f>SUM(P39:P45)</f>
        <v>236387</v>
      </c>
      <c r="Q46" s="24"/>
      <c r="R46" s="23">
        <f>SUM(R39:R45)</f>
        <v>246451</v>
      </c>
      <c r="S46" s="24"/>
      <c r="T46" s="23">
        <f>SUM(T39:T45)</f>
        <v>364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</row>
    <row r="47" spans="3:20" ht="12">
      <c r="C47" s="1" t="s">
        <v>20</v>
      </c>
      <c r="D47" s="3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186" s="21" customFormat="1" ht="12">
      <c r="A48" s="20"/>
      <c r="D48" s="21" t="s">
        <v>87</v>
      </c>
      <c r="F48" s="29">
        <v>0</v>
      </c>
      <c r="G48" s="29"/>
      <c r="H48" s="29">
        <v>0</v>
      </c>
      <c r="I48" s="29"/>
      <c r="J48" s="29">
        <v>0</v>
      </c>
      <c r="K48" s="29"/>
      <c r="L48" s="29">
        <v>51480</v>
      </c>
      <c r="M48" s="29"/>
      <c r="N48" s="29">
        <f aca="true" t="shared" si="1" ref="N48:N53">SUM(F48:M48)</f>
        <v>51480</v>
      </c>
      <c r="O48" s="29"/>
      <c r="P48" s="29">
        <v>0</v>
      </c>
      <c r="Q48" s="29"/>
      <c r="R48" s="29">
        <v>51480</v>
      </c>
      <c r="S48" s="29"/>
      <c r="T48" s="29"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</row>
    <row r="49" spans="4:20" ht="12">
      <c r="D49" s="3" t="s">
        <v>54</v>
      </c>
      <c r="F49" s="7">
        <v>168753</v>
      </c>
      <c r="G49" s="7"/>
      <c r="H49" s="7">
        <v>0</v>
      </c>
      <c r="I49" s="7"/>
      <c r="J49" s="7">
        <v>14476</v>
      </c>
      <c r="K49" s="7"/>
      <c r="L49" s="7">
        <v>0</v>
      </c>
      <c r="M49" s="7"/>
      <c r="N49" s="7">
        <f t="shared" si="1"/>
        <v>183229</v>
      </c>
      <c r="O49" s="7"/>
      <c r="P49" s="7">
        <f>35304+3517</f>
        <v>38821</v>
      </c>
      <c r="Q49" s="7"/>
      <c r="R49" s="7">
        <v>141666</v>
      </c>
      <c r="S49" s="7"/>
      <c r="T49" s="7">
        <v>2742</v>
      </c>
    </row>
    <row r="50" spans="1:186" s="21" customFormat="1" ht="12">
      <c r="A50" s="20"/>
      <c r="D50" s="21" t="s">
        <v>55</v>
      </c>
      <c r="F50" s="29">
        <v>120616</v>
      </c>
      <c r="G50" s="29"/>
      <c r="H50" s="29">
        <v>0</v>
      </c>
      <c r="I50" s="29"/>
      <c r="J50" s="29">
        <v>0</v>
      </c>
      <c r="K50" s="29"/>
      <c r="L50" s="29">
        <v>0</v>
      </c>
      <c r="M50" s="29"/>
      <c r="N50" s="29">
        <f t="shared" si="1"/>
        <v>120616</v>
      </c>
      <c r="O50" s="29"/>
      <c r="P50" s="29">
        <f>48963+8003</f>
        <v>56966</v>
      </c>
      <c r="Q50" s="29"/>
      <c r="R50" s="29">
        <v>59773</v>
      </c>
      <c r="S50" s="29"/>
      <c r="T50" s="29">
        <v>3877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</row>
    <row r="51" spans="4:20" ht="12">
      <c r="D51" s="3" t="s">
        <v>49</v>
      </c>
      <c r="F51" s="7">
        <v>0</v>
      </c>
      <c r="G51" s="7"/>
      <c r="H51" s="7">
        <v>29141</v>
      </c>
      <c r="I51" s="7"/>
      <c r="J51" s="7">
        <v>0</v>
      </c>
      <c r="K51" s="7"/>
      <c r="L51" s="7">
        <v>0</v>
      </c>
      <c r="M51" s="7"/>
      <c r="N51" s="7">
        <f t="shared" si="1"/>
        <v>29141</v>
      </c>
      <c r="O51" s="7"/>
      <c r="P51" s="7">
        <v>27753</v>
      </c>
      <c r="Q51" s="7"/>
      <c r="R51" s="7">
        <v>0</v>
      </c>
      <c r="S51" s="7"/>
      <c r="T51" s="7">
        <v>1388</v>
      </c>
    </row>
    <row r="52" spans="1:186" s="21" customFormat="1" ht="12">
      <c r="A52" s="20"/>
      <c r="D52" s="21" t="s">
        <v>100</v>
      </c>
      <c r="F52" s="29">
        <v>51423</v>
      </c>
      <c r="G52" s="29"/>
      <c r="H52" s="29">
        <v>0</v>
      </c>
      <c r="I52" s="29"/>
      <c r="J52" s="29">
        <v>12996</v>
      </c>
      <c r="K52" s="29"/>
      <c r="L52" s="29">
        <v>0</v>
      </c>
      <c r="M52" s="29"/>
      <c r="N52" s="29">
        <f t="shared" si="1"/>
        <v>64419</v>
      </c>
      <c r="O52" s="29"/>
      <c r="P52" s="29">
        <v>3854</v>
      </c>
      <c r="Q52" s="29"/>
      <c r="R52" s="29">
        <v>60565</v>
      </c>
      <c r="S52" s="29"/>
      <c r="T52" s="29"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</row>
    <row r="53" spans="4:20" ht="12">
      <c r="D53" s="3" t="s">
        <v>101</v>
      </c>
      <c r="F53" s="7">
        <v>2828</v>
      </c>
      <c r="G53" s="7"/>
      <c r="H53" s="7">
        <v>0</v>
      </c>
      <c r="I53" s="7"/>
      <c r="J53" s="7">
        <v>67142</v>
      </c>
      <c r="K53" s="7"/>
      <c r="L53" s="7">
        <v>0</v>
      </c>
      <c r="M53" s="7"/>
      <c r="N53" s="7">
        <f t="shared" si="1"/>
        <v>69970</v>
      </c>
      <c r="O53" s="7"/>
      <c r="P53" s="7">
        <f>32952+6536</f>
        <v>39488</v>
      </c>
      <c r="Q53" s="7"/>
      <c r="R53" s="7">
        <v>26829</v>
      </c>
      <c r="S53" s="7"/>
      <c r="T53" s="7">
        <v>3653</v>
      </c>
    </row>
    <row r="54" spans="5:186" s="21" customFormat="1" ht="12">
      <c r="E54" s="20" t="s">
        <v>56</v>
      </c>
      <c r="F54" s="23">
        <f>SUM(F48:F53)</f>
        <v>343620</v>
      </c>
      <c r="G54" s="24"/>
      <c r="H54" s="23">
        <f>SUM(H48:H53)</f>
        <v>29141</v>
      </c>
      <c r="I54" s="24"/>
      <c r="J54" s="23">
        <f>SUM(J48:J53)</f>
        <v>94614</v>
      </c>
      <c r="K54" s="24"/>
      <c r="L54" s="23">
        <f>SUM(L48:L53)</f>
        <v>51480</v>
      </c>
      <c r="M54" s="24"/>
      <c r="N54" s="23">
        <f>SUM(F54:L54)</f>
        <v>518855</v>
      </c>
      <c r="O54" s="24"/>
      <c r="P54" s="23">
        <f>SUM(P48:P53)</f>
        <v>166882</v>
      </c>
      <c r="Q54" s="24"/>
      <c r="R54" s="23">
        <f>SUM(R48:R53)</f>
        <v>340313</v>
      </c>
      <c r="S54" s="24"/>
      <c r="T54" s="23">
        <f>SUM(T48:T53)</f>
        <v>11660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</row>
    <row r="55" spans="4:20" ht="12">
      <c r="D55" s="3"/>
      <c r="E55" s="1" t="s">
        <v>57</v>
      </c>
      <c r="F55" s="28">
        <f>SUM(F54+F46+F37+F33+F30+F23)</f>
        <v>654465</v>
      </c>
      <c r="G55" s="7"/>
      <c r="H55" s="28">
        <f>SUM(H54+H46+H37+H33+H30+H23)</f>
        <v>189278</v>
      </c>
      <c r="I55" s="7"/>
      <c r="J55" s="28">
        <f>SUM(J54+J46+J37+J33+J30+J23)</f>
        <v>695282</v>
      </c>
      <c r="K55" s="7"/>
      <c r="L55" s="28">
        <f>SUM(L54+L46+L37+L33+L30+L23)</f>
        <v>56632</v>
      </c>
      <c r="M55" s="7"/>
      <c r="N55" s="28">
        <f>SUM(F55:L55)</f>
        <v>1595657</v>
      </c>
      <c r="O55" s="7"/>
      <c r="P55" s="28">
        <f>SUM(P54+P46+P37+P33+P30+P23)</f>
        <v>793033</v>
      </c>
      <c r="Q55" s="7"/>
      <c r="R55" s="28">
        <f>SUM(R54+R46+R37+R33+R30+R23)</f>
        <v>786162</v>
      </c>
      <c r="S55" s="7"/>
      <c r="T55" s="28">
        <f>SUM(T54+T46+T37+T33+T30+T23)</f>
        <v>16462</v>
      </c>
    </row>
    <row r="56" spans="1:186" s="21" customFormat="1" ht="12">
      <c r="A56" s="20"/>
      <c r="B56" s="21" t="s">
        <v>21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</row>
    <row r="57" spans="3:20" ht="12">
      <c r="C57" s="1" t="s">
        <v>15</v>
      </c>
      <c r="D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186" s="21" customFormat="1" ht="12">
      <c r="A58" s="20"/>
      <c r="D58" s="21" t="s">
        <v>58</v>
      </c>
      <c r="F58" s="29">
        <v>0</v>
      </c>
      <c r="G58" s="29"/>
      <c r="H58" s="29">
        <v>0</v>
      </c>
      <c r="I58" s="29"/>
      <c r="J58" s="29">
        <v>241389</v>
      </c>
      <c r="K58" s="29"/>
      <c r="L58" s="29">
        <v>0</v>
      </c>
      <c r="M58" s="29"/>
      <c r="N58" s="29">
        <f>SUM(F58:M58)</f>
        <v>241389</v>
      </c>
      <c r="O58" s="29"/>
      <c r="P58" s="29">
        <f>156060+23737</f>
        <v>179797</v>
      </c>
      <c r="Q58" s="29"/>
      <c r="R58" s="29">
        <v>61592</v>
      </c>
      <c r="S58" s="29"/>
      <c r="T58" s="29"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</row>
    <row r="59" spans="4:20" ht="12">
      <c r="D59" s="3" t="s">
        <v>46</v>
      </c>
      <c r="F59" s="7">
        <v>0</v>
      </c>
      <c r="G59" s="7"/>
      <c r="H59" s="7">
        <v>0</v>
      </c>
      <c r="I59" s="7"/>
      <c r="J59" s="7">
        <v>0</v>
      </c>
      <c r="K59" s="7"/>
      <c r="L59" s="7">
        <v>0</v>
      </c>
      <c r="M59" s="7"/>
      <c r="N59" s="7">
        <f>SUM(F59:M59)</f>
        <v>0</v>
      </c>
      <c r="O59" s="7"/>
      <c r="P59" s="7">
        <v>0</v>
      </c>
      <c r="Q59" s="7"/>
      <c r="R59" s="7">
        <v>0</v>
      </c>
      <c r="S59" s="7"/>
      <c r="T59" s="7">
        <v>0</v>
      </c>
    </row>
    <row r="60" spans="5:186" s="21" customFormat="1" ht="12">
      <c r="E60" s="20" t="s">
        <v>48</v>
      </c>
      <c r="F60" s="23">
        <f>SUM(F58:F59)</f>
        <v>0</v>
      </c>
      <c r="G60" s="24"/>
      <c r="H60" s="23">
        <f>SUM(H58:H59)</f>
        <v>0</v>
      </c>
      <c r="I60" s="24"/>
      <c r="J60" s="23">
        <f>SUM(J58:J59)</f>
        <v>241389</v>
      </c>
      <c r="K60" s="24"/>
      <c r="L60" s="23">
        <f>SUM(L58:L59)</f>
        <v>0</v>
      </c>
      <c r="M60" s="24"/>
      <c r="N60" s="23">
        <f>SUM(F60:L60)</f>
        <v>241389</v>
      </c>
      <c r="O60" s="24"/>
      <c r="P60" s="23">
        <f>SUM(P58:P59)</f>
        <v>179797</v>
      </c>
      <c r="Q60" s="24"/>
      <c r="R60" s="23">
        <f>SUM(R58:R59)</f>
        <v>61592</v>
      </c>
      <c r="S60" s="24"/>
      <c r="T60" s="23">
        <f>SUM(T58:T59)</f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</row>
    <row r="61" spans="3:20" ht="12">
      <c r="C61" s="1" t="s">
        <v>16</v>
      </c>
      <c r="D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186" s="21" customFormat="1" ht="12">
      <c r="A62" s="20"/>
      <c r="D62" s="21" t="s">
        <v>59</v>
      </c>
      <c r="F62" s="29">
        <v>0</v>
      </c>
      <c r="G62" s="29"/>
      <c r="H62" s="29">
        <v>0</v>
      </c>
      <c r="I62" s="29"/>
      <c r="J62" s="29">
        <v>1867</v>
      </c>
      <c r="K62" s="29"/>
      <c r="L62" s="29">
        <v>0</v>
      </c>
      <c r="M62" s="29"/>
      <c r="N62" s="29">
        <f>SUM(F62:M62)</f>
        <v>1867</v>
      </c>
      <c r="O62" s="29"/>
      <c r="P62" s="29">
        <v>565</v>
      </c>
      <c r="Q62" s="29"/>
      <c r="R62" s="29">
        <v>1302</v>
      </c>
      <c r="S62" s="29"/>
      <c r="T62" s="29"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</row>
    <row r="63" spans="4:20" ht="12">
      <c r="D63" s="3"/>
      <c r="E63" s="1" t="s">
        <v>60</v>
      </c>
      <c r="F63" s="28">
        <f>SUM(F62:F62)</f>
        <v>0</v>
      </c>
      <c r="G63" s="7"/>
      <c r="H63" s="28">
        <f>SUM(H62:H62)</f>
        <v>0</v>
      </c>
      <c r="I63" s="7"/>
      <c r="J63" s="28">
        <f>SUM(J62:J62)</f>
        <v>1867</v>
      </c>
      <c r="K63" s="7"/>
      <c r="L63" s="28">
        <f>SUM(L62:L62)</f>
        <v>0</v>
      </c>
      <c r="M63" s="7"/>
      <c r="N63" s="28">
        <f>SUM(F63:L63)</f>
        <v>1867</v>
      </c>
      <c r="O63" s="7"/>
      <c r="P63" s="28">
        <f>SUM(P62:P62)</f>
        <v>565</v>
      </c>
      <c r="Q63" s="7"/>
      <c r="R63" s="28">
        <f>SUM(R62:R62)</f>
        <v>1302</v>
      </c>
      <c r="S63" s="7"/>
      <c r="T63" s="28">
        <f>SUM(T62:T62)</f>
        <v>0</v>
      </c>
    </row>
    <row r="64" spans="1:186" s="21" customFormat="1" ht="12">
      <c r="A64" s="20"/>
      <c r="C64" s="21" t="s">
        <v>19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</row>
    <row r="65" spans="4:20" ht="12">
      <c r="D65" s="3" t="s">
        <v>102</v>
      </c>
      <c r="F65" s="7">
        <v>0</v>
      </c>
      <c r="G65" s="7"/>
      <c r="H65" s="7">
        <v>0</v>
      </c>
      <c r="I65" s="7"/>
      <c r="J65" s="7">
        <v>2800</v>
      </c>
      <c r="K65" s="7"/>
      <c r="L65" s="7">
        <v>0</v>
      </c>
      <c r="M65" s="7"/>
      <c r="N65" s="7">
        <f>SUM(F65:M65)</f>
        <v>2800</v>
      </c>
      <c r="O65" s="7"/>
      <c r="P65" s="7">
        <f>2397+403</f>
        <v>2800</v>
      </c>
      <c r="Q65" s="7"/>
      <c r="R65" s="7">
        <v>0</v>
      </c>
      <c r="S65" s="7"/>
      <c r="T65" s="7">
        <v>0</v>
      </c>
    </row>
    <row r="66" spans="5:186" s="21" customFormat="1" ht="12">
      <c r="E66" s="20" t="s">
        <v>53</v>
      </c>
      <c r="F66" s="23">
        <f>SUM(F65:F65)</f>
        <v>0</v>
      </c>
      <c r="G66" s="24"/>
      <c r="H66" s="23">
        <f>SUM(H65:H65)</f>
        <v>0</v>
      </c>
      <c r="I66" s="24"/>
      <c r="J66" s="23">
        <f>SUM(J65:J65)</f>
        <v>2800</v>
      </c>
      <c r="K66" s="24"/>
      <c r="L66" s="23">
        <f>SUM(L65:L65)</f>
        <v>0</v>
      </c>
      <c r="M66" s="24"/>
      <c r="N66" s="23">
        <f>SUM(F66:L66)</f>
        <v>2800</v>
      </c>
      <c r="O66" s="24"/>
      <c r="P66" s="23">
        <f>SUM(P65:P65)</f>
        <v>2800</v>
      </c>
      <c r="Q66" s="24"/>
      <c r="R66" s="23">
        <f>SUM(R65:R65)</f>
        <v>0</v>
      </c>
      <c r="S66" s="24"/>
      <c r="T66" s="23">
        <f>SUM(T65:T65)</f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</row>
    <row r="67" spans="3:20" ht="12">
      <c r="C67" s="1" t="s">
        <v>22</v>
      </c>
      <c r="D67" s="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186" s="21" customFormat="1" ht="12">
      <c r="A68" s="20"/>
      <c r="D68" s="21" t="s">
        <v>120</v>
      </c>
      <c r="F68" s="29">
        <v>531200</v>
      </c>
      <c r="G68" s="29"/>
      <c r="H68" s="29">
        <v>226283</v>
      </c>
      <c r="I68" s="29"/>
      <c r="J68" s="29">
        <v>7778</v>
      </c>
      <c r="K68" s="29"/>
      <c r="L68" s="29">
        <v>0</v>
      </c>
      <c r="M68" s="29"/>
      <c r="N68" s="29">
        <f>SUM(F68:M68)</f>
        <v>765261</v>
      </c>
      <c r="O68" s="29"/>
      <c r="P68" s="29">
        <f>249369+37027</f>
        <v>286396</v>
      </c>
      <c r="Q68" s="29"/>
      <c r="R68" s="29">
        <v>411825</v>
      </c>
      <c r="S68" s="29"/>
      <c r="T68" s="29">
        <v>67040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</row>
    <row r="69" spans="4:20" ht="12">
      <c r="D69" s="3"/>
      <c r="E69" s="1" t="s">
        <v>103</v>
      </c>
      <c r="F69" s="28">
        <f>SUM(F68:F68)</f>
        <v>531200</v>
      </c>
      <c r="G69" s="7"/>
      <c r="H69" s="28">
        <f>SUM(H68:H68)</f>
        <v>226283</v>
      </c>
      <c r="I69" s="7"/>
      <c r="J69" s="28">
        <f>SUM(J68:J68)</f>
        <v>7778</v>
      </c>
      <c r="K69" s="7"/>
      <c r="L69" s="28">
        <f>SUM(L68:L68)</f>
        <v>0</v>
      </c>
      <c r="M69" s="7"/>
      <c r="N69" s="28">
        <f>SUM(F69:L69)</f>
        <v>765261</v>
      </c>
      <c r="O69" s="7"/>
      <c r="P69" s="28">
        <f>SUM(P68:P68)</f>
        <v>286396</v>
      </c>
      <c r="Q69" s="7"/>
      <c r="R69" s="28">
        <f>SUM(R68:R68)</f>
        <v>411825</v>
      </c>
      <c r="S69" s="7"/>
      <c r="T69" s="28">
        <f>SUM(T68:T68)</f>
        <v>67040</v>
      </c>
    </row>
    <row r="70" spans="5:186" s="21" customFormat="1" ht="12">
      <c r="E70" s="20" t="s">
        <v>104</v>
      </c>
      <c r="F70" s="23">
        <f>+F69+F66+F60+F63</f>
        <v>531200</v>
      </c>
      <c r="G70" s="24"/>
      <c r="H70" s="23">
        <f>+H69+H66+H60+H63</f>
        <v>226283</v>
      </c>
      <c r="I70" s="24"/>
      <c r="J70" s="23">
        <f>+J69+J66+J60+J63</f>
        <v>253834</v>
      </c>
      <c r="K70" s="24"/>
      <c r="L70" s="23">
        <f>+L69+L66+L60+L63</f>
        <v>0</v>
      </c>
      <c r="M70" s="24"/>
      <c r="N70" s="23">
        <f>+N69+N66+N60+N63</f>
        <v>1011317</v>
      </c>
      <c r="O70" s="24"/>
      <c r="P70" s="23">
        <f>+P69+P66+P60+P63</f>
        <v>469558</v>
      </c>
      <c r="Q70" s="24"/>
      <c r="R70" s="23">
        <f>+R69+R66+R60+R63</f>
        <v>474719</v>
      </c>
      <c r="S70" s="24"/>
      <c r="T70" s="23">
        <f>+T69+T66+T60+T63</f>
        <v>67040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</row>
    <row r="71" spans="2:20" ht="12">
      <c r="B71" s="1" t="s">
        <v>23</v>
      </c>
      <c r="D71" s="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186" s="21" customFormat="1" ht="12">
      <c r="A72" s="20"/>
      <c r="C72" s="21" t="s">
        <v>90</v>
      </c>
      <c r="F72" s="29">
        <v>49433</v>
      </c>
      <c r="G72" s="29"/>
      <c r="H72" s="29">
        <v>0</v>
      </c>
      <c r="I72" s="29"/>
      <c r="J72" s="29">
        <v>0</v>
      </c>
      <c r="K72" s="29"/>
      <c r="L72" s="29">
        <v>0</v>
      </c>
      <c r="M72" s="29"/>
      <c r="N72" s="29">
        <f aca="true" t="shared" si="2" ref="N72:N78">SUM(F72:M72)</f>
        <v>49433</v>
      </c>
      <c r="O72" s="29"/>
      <c r="P72" s="29">
        <v>0</v>
      </c>
      <c r="Q72" s="29"/>
      <c r="R72" s="29">
        <v>49433</v>
      </c>
      <c r="S72" s="29"/>
      <c r="T72" s="29"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</row>
    <row r="73" spans="3:20" ht="12">
      <c r="C73" s="1" t="s">
        <v>92</v>
      </c>
      <c r="D73" s="3"/>
      <c r="F73" s="7">
        <v>0</v>
      </c>
      <c r="G73" s="7"/>
      <c r="H73" s="7">
        <v>0</v>
      </c>
      <c r="I73" s="7"/>
      <c r="J73" s="7">
        <v>64254</v>
      </c>
      <c r="K73" s="7"/>
      <c r="L73" s="7">
        <v>0</v>
      </c>
      <c r="M73" s="7"/>
      <c r="N73" s="7">
        <f t="shared" si="2"/>
        <v>64254</v>
      </c>
      <c r="O73" s="7"/>
      <c r="P73" s="7">
        <f>2154+777</f>
        <v>2931</v>
      </c>
      <c r="Q73" s="7"/>
      <c r="R73" s="7">
        <v>61323</v>
      </c>
      <c r="S73" s="7"/>
      <c r="T73" s="7">
        <v>0</v>
      </c>
    </row>
    <row r="74" spans="1:186" s="21" customFormat="1" ht="12">
      <c r="A74" s="20"/>
      <c r="C74" s="21" t="s">
        <v>61</v>
      </c>
      <c r="F74" s="29">
        <v>1276969</v>
      </c>
      <c r="G74" s="29"/>
      <c r="H74" s="29">
        <v>0</v>
      </c>
      <c r="I74" s="29"/>
      <c r="J74" s="29">
        <v>5166</v>
      </c>
      <c r="K74" s="29"/>
      <c r="L74" s="29">
        <v>0</v>
      </c>
      <c r="M74" s="29"/>
      <c r="N74" s="29">
        <f t="shared" si="2"/>
        <v>1282135</v>
      </c>
      <c r="O74" s="29"/>
      <c r="P74" s="29">
        <f>1797+309</f>
        <v>2106</v>
      </c>
      <c r="Q74" s="29"/>
      <c r="R74" s="29">
        <v>1280029</v>
      </c>
      <c r="S74" s="29"/>
      <c r="T74" s="29"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</row>
    <row r="75" spans="3:20" ht="12">
      <c r="C75" s="1" t="s">
        <v>97</v>
      </c>
      <c r="D75" s="3"/>
      <c r="F75" s="7">
        <v>0</v>
      </c>
      <c r="G75" s="7"/>
      <c r="H75" s="7">
        <v>56939</v>
      </c>
      <c r="I75" s="7"/>
      <c r="J75" s="7">
        <v>7047</v>
      </c>
      <c r="K75" s="7"/>
      <c r="L75" s="7">
        <v>0</v>
      </c>
      <c r="M75" s="7"/>
      <c r="N75" s="7">
        <f t="shared" si="2"/>
        <v>63986</v>
      </c>
      <c r="O75" s="7"/>
      <c r="P75" s="7">
        <f>49921+8539</f>
        <v>58460</v>
      </c>
      <c r="Q75" s="7"/>
      <c r="R75" s="7">
        <v>5526</v>
      </c>
      <c r="S75" s="7"/>
      <c r="T75" s="7">
        <v>0</v>
      </c>
    </row>
    <row r="76" spans="1:186" s="21" customFormat="1" ht="12">
      <c r="A76" s="20"/>
      <c r="C76" s="21" t="s">
        <v>87</v>
      </c>
      <c r="F76" s="29">
        <v>20000</v>
      </c>
      <c r="G76" s="29"/>
      <c r="H76" s="29">
        <v>100</v>
      </c>
      <c r="I76" s="29"/>
      <c r="J76" s="29">
        <v>0</v>
      </c>
      <c r="K76" s="29"/>
      <c r="L76" s="29">
        <v>0</v>
      </c>
      <c r="M76" s="29"/>
      <c r="N76" s="29">
        <f t="shared" si="2"/>
        <v>20100</v>
      </c>
      <c r="O76" s="29"/>
      <c r="P76" s="29">
        <v>20000</v>
      </c>
      <c r="Q76" s="29"/>
      <c r="R76" s="29">
        <v>100</v>
      </c>
      <c r="S76" s="29"/>
      <c r="T76" s="29"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</row>
    <row r="77" spans="3:20" ht="12">
      <c r="C77" s="1" t="s">
        <v>49</v>
      </c>
      <c r="D77" s="3"/>
      <c r="F77" s="7">
        <v>0</v>
      </c>
      <c r="G77" s="7"/>
      <c r="H77" s="7">
        <v>6158</v>
      </c>
      <c r="I77" s="7"/>
      <c r="J77" s="7">
        <v>0</v>
      </c>
      <c r="K77" s="7"/>
      <c r="L77" s="7">
        <v>0</v>
      </c>
      <c r="M77" s="7"/>
      <c r="N77" s="7">
        <f t="shared" si="2"/>
        <v>6158</v>
      </c>
      <c r="O77" s="7"/>
      <c r="P77" s="7">
        <v>5865</v>
      </c>
      <c r="Q77" s="7"/>
      <c r="R77" s="7">
        <v>0</v>
      </c>
      <c r="S77" s="7"/>
      <c r="T77" s="7">
        <v>293</v>
      </c>
    </row>
    <row r="78" spans="3:186" s="21" customFormat="1" ht="12">
      <c r="C78" s="21" t="s">
        <v>105</v>
      </c>
      <c r="E78" s="20"/>
      <c r="F78" s="32">
        <v>89285</v>
      </c>
      <c r="G78" s="24"/>
      <c r="H78" s="32">
        <v>301980</v>
      </c>
      <c r="I78" s="32"/>
      <c r="J78" s="32">
        <v>842940</v>
      </c>
      <c r="K78" s="32"/>
      <c r="L78" s="32">
        <v>0</v>
      </c>
      <c r="M78" s="32"/>
      <c r="N78" s="32">
        <f t="shared" si="2"/>
        <v>1234205</v>
      </c>
      <c r="O78" s="32"/>
      <c r="P78" s="32">
        <f>319754+105348</f>
        <v>425102</v>
      </c>
      <c r="Q78" s="32"/>
      <c r="R78" s="32">
        <v>809103</v>
      </c>
      <c r="S78" s="32"/>
      <c r="T78" s="32"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</row>
    <row r="79" spans="4:20" ht="12">
      <c r="D79" s="3"/>
      <c r="E79" s="1" t="s">
        <v>106</v>
      </c>
      <c r="F79" s="28">
        <f>SUM(F72:F78)</f>
        <v>1435687</v>
      </c>
      <c r="G79" s="7"/>
      <c r="H79" s="28">
        <f>SUM(H72:H78)</f>
        <v>365177</v>
      </c>
      <c r="I79" s="7"/>
      <c r="J79" s="28">
        <f>SUM(J72:J78)</f>
        <v>919407</v>
      </c>
      <c r="K79" s="7"/>
      <c r="L79" s="28">
        <f>SUM(L72:L78)</f>
        <v>0</v>
      </c>
      <c r="M79" s="7"/>
      <c r="N79" s="28">
        <f>SUM(F79:L79)</f>
        <v>2720271</v>
      </c>
      <c r="O79" s="7"/>
      <c r="P79" s="28">
        <f>SUM(P72:P78)</f>
        <v>514464</v>
      </c>
      <c r="Q79" s="7"/>
      <c r="R79" s="28">
        <f>SUM(R72:R78)</f>
        <v>2205514</v>
      </c>
      <c r="S79" s="7"/>
      <c r="T79" s="28">
        <f>SUM(T72:T78)</f>
        <v>293</v>
      </c>
    </row>
    <row r="80" spans="1:186" s="21" customFormat="1" ht="12">
      <c r="A80" s="20"/>
      <c r="B80" s="21" t="s">
        <v>24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</row>
    <row r="81" spans="3:20" ht="12">
      <c r="C81" s="1" t="s">
        <v>25</v>
      </c>
      <c r="D81" s="3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186" s="21" customFormat="1" ht="12">
      <c r="A82" s="20"/>
      <c r="D82" s="21" t="s">
        <v>88</v>
      </c>
      <c r="F82" s="29">
        <v>255707</v>
      </c>
      <c r="G82" s="29"/>
      <c r="H82" s="29">
        <v>48461</v>
      </c>
      <c r="I82" s="29"/>
      <c r="J82" s="29">
        <v>49715</v>
      </c>
      <c r="K82" s="29"/>
      <c r="L82" s="29">
        <v>0</v>
      </c>
      <c r="M82" s="29"/>
      <c r="N82" s="29">
        <f>SUM(F82:M82)</f>
        <v>353883</v>
      </c>
      <c r="O82" s="29"/>
      <c r="P82" s="29">
        <f>88092+23022</f>
        <v>111114</v>
      </c>
      <c r="Q82" s="29"/>
      <c r="R82" s="29">
        <v>242769</v>
      </c>
      <c r="S82" s="29"/>
      <c r="T82" s="29"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</row>
    <row r="83" spans="4:20" ht="12">
      <c r="D83" s="1" t="s">
        <v>97</v>
      </c>
      <c r="F83" s="7">
        <v>0</v>
      </c>
      <c r="G83" s="7"/>
      <c r="H83" s="7">
        <v>0</v>
      </c>
      <c r="I83" s="7"/>
      <c r="J83" s="7">
        <v>308</v>
      </c>
      <c r="K83" s="7"/>
      <c r="L83" s="7">
        <v>0</v>
      </c>
      <c r="M83" s="7"/>
      <c r="N83" s="7">
        <f>SUM(F83:M83)</f>
        <v>308</v>
      </c>
      <c r="O83" s="7"/>
      <c r="P83" s="7">
        <v>0</v>
      </c>
      <c r="Q83" s="7"/>
      <c r="R83" s="7">
        <v>308</v>
      </c>
      <c r="S83" s="7"/>
      <c r="T83" s="7">
        <v>0</v>
      </c>
    </row>
    <row r="84" spans="1:186" s="21" customFormat="1" ht="12">
      <c r="A84" s="20"/>
      <c r="D84" s="21" t="s">
        <v>87</v>
      </c>
      <c r="F84" s="29">
        <v>0</v>
      </c>
      <c r="G84" s="29"/>
      <c r="H84" s="29">
        <v>0</v>
      </c>
      <c r="I84" s="29"/>
      <c r="J84" s="29">
        <v>0</v>
      </c>
      <c r="K84" s="29"/>
      <c r="L84" s="29">
        <v>0</v>
      </c>
      <c r="M84" s="29"/>
      <c r="N84" s="29">
        <f>SUM(F84:M84)</f>
        <v>0</v>
      </c>
      <c r="O84" s="29"/>
      <c r="P84" s="29">
        <v>0</v>
      </c>
      <c r="Q84" s="29"/>
      <c r="R84" s="29">
        <v>0</v>
      </c>
      <c r="S84" s="29"/>
      <c r="T84" s="29"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</row>
    <row r="85" spans="4:20" ht="12">
      <c r="D85" s="3"/>
      <c r="E85" s="1" t="s">
        <v>62</v>
      </c>
      <c r="F85" s="28">
        <f>SUM(F82:F84)</f>
        <v>255707</v>
      </c>
      <c r="G85" s="7"/>
      <c r="H85" s="28">
        <f>SUM(H82:H84)</f>
        <v>48461</v>
      </c>
      <c r="I85" s="7"/>
      <c r="J85" s="28">
        <f>SUM(J82:J84)</f>
        <v>50023</v>
      </c>
      <c r="K85" s="7"/>
      <c r="L85" s="28">
        <f>SUM(L82:L84)</f>
        <v>0</v>
      </c>
      <c r="M85" s="7"/>
      <c r="N85" s="28">
        <f>SUM(N82:N84)</f>
        <v>354191</v>
      </c>
      <c r="O85" s="7"/>
      <c r="P85" s="28">
        <f>SUM(P82:P84)</f>
        <v>111114</v>
      </c>
      <c r="Q85" s="7"/>
      <c r="R85" s="28">
        <f>SUM(R82:R84)</f>
        <v>243077</v>
      </c>
      <c r="S85" s="7"/>
      <c r="T85" s="28">
        <f>SUM(T82:T84)</f>
        <v>0</v>
      </c>
    </row>
    <row r="86" spans="1:186" s="21" customFormat="1" ht="12">
      <c r="A86" s="20"/>
      <c r="C86" s="21" t="s">
        <v>26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</row>
    <row r="87" spans="4:20" ht="12">
      <c r="D87" s="3" t="s">
        <v>63</v>
      </c>
      <c r="F87" s="7">
        <v>388</v>
      </c>
      <c r="G87" s="7"/>
      <c r="H87" s="7">
        <v>0</v>
      </c>
      <c r="I87" s="7"/>
      <c r="J87" s="7">
        <v>47652</v>
      </c>
      <c r="K87" s="7"/>
      <c r="L87" s="7">
        <v>0</v>
      </c>
      <c r="M87" s="7"/>
      <c r="N87" s="7">
        <f>SUM(F87:M87)</f>
        <v>48040</v>
      </c>
      <c r="O87" s="7"/>
      <c r="P87" s="7">
        <v>0</v>
      </c>
      <c r="Q87" s="7"/>
      <c r="R87" s="7">
        <v>48040</v>
      </c>
      <c r="S87" s="7"/>
      <c r="T87" s="7">
        <v>0</v>
      </c>
    </row>
    <row r="88" spans="1:186" s="21" customFormat="1" ht="12">
      <c r="A88" s="20"/>
      <c r="D88" s="21" t="s">
        <v>49</v>
      </c>
      <c r="F88" s="29">
        <v>0</v>
      </c>
      <c r="G88" s="29"/>
      <c r="H88" s="29">
        <v>10541</v>
      </c>
      <c r="I88" s="29"/>
      <c r="J88" s="29">
        <v>0</v>
      </c>
      <c r="K88" s="29"/>
      <c r="L88" s="29">
        <v>0</v>
      </c>
      <c r="M88" s="29"/>
      <c r="N88" s="29">
        <f>SUM(F88:M88)</f>
        <v>10541</v>
      </c>
      <c r="O88" s="29"/>
      <c r="P88" s="29">
        <v>10039</v>
      </c>
      <c r="Q88" s="29"/>
      <c r="R88" s="29">
        <v>0</v>
      </c>
      <c r="S88" s="29"/>
      <c r="T88" s="29">
        <v>502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</row>
    <row r="89" spans="4:20" ht="12">
      <c r="D89" s="3"/>
      <c r="E89" s="1" t="s">
        <v>64</v>
      </c>
      <c r="F89" s="28">
        <f>SUM(F87:F88)</f>
        <v>388</v>
      </c>
      <c r="G89" s="7"/>
      <c r="H89" s="28">
        <f>SUM(H87:H88)</f>
        <v>10541</v>
      </c>
      <c r="I89" s="7"/>
      <c r="J89" s="28">
        <f>SUM(J87:J88)</f>
        <v>47652</v>
      </c>
      <c r="K89" s="7"/>
      <c r="L89" s="28">
        <f>SUM(L87:L88)</f>
        <v>0</v>
      </c>
      <c r="M89" s="7"/>
      <c r="N89" s="28">
        <f>SUM(N87:N88)</f>
        <v>58581</v>
      </c>
      <c r="O89" s="7"/>
      <c r="P89" s="28">
        <f>SUM(P87:P88)</f>
        <v>10039</v>
      </c>
      <c r="Q89" s="7"/>
      <c r="R89" s="28">
        <f>SUM(R87:R88)</f>
        <v>48040</v>
      </c>
      <c r="S89" s="7"/>
      <c r="T89" s="28">
        <f>SUM(T87:T88)</f>
        <v>502</v>
      </c>
    </row>
    <row r="90" spans="1:186" s="21" customFormat="1" ht="12">
      <c r="A90" s="20"/>
      <c r="C90" s="21" t="s">
        <v>27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</row>
    <row r="91" spans="4:20" ht="12">
      <c r="D91" s="3" t="s">
        <v>65</v>
      </c>
      <c r="F91" s="7">
        <v>0</v>
      </c>
      <c r="G91" s="7"/>
      <c r="H91" s="7">
        <v>0</v>
      </c>
      <c r="I91" s="7"/>
      <c r="J91" s="7">
        <v>0</v>
      </c>
      <c r="K91" s="7"/>
      <c r="L91" s="7">
        <v>389706</v>
      </c>
      <c r="M91" s="7"/>
      <c r="N91" s="7">
        <f>SUM(F91:M91)</f>
        <v>389706</v>
      </c>
      <c r="O91" s="7"/>
      <c r="P91" s="7">
        <f>209385+47007</f>
        <v>256392</v>
      </c>
      <c r="Q91" s="7"/>
      <c r="R91" s="7">
        <v>133314</v>
      </c>
      <c r="S91" s="7"/>
      <c r="T91" s="7">
        <v>0</v>
      </c>
    </row>
    <row r="92" spans="1:186" s="21" customFormat="1" ht="12">
      <c r="A92" s="20"/>
      <c r="D92" s="21" t="s">
        <v>66</v>
      </c>
      <c r="F92" s="29">
        <v>0</v>
      </c>
      <c r="G92" s="29"/>
      <c r="H92" s="29">
        <v>0</v>
      </c>
      <c r="I92" s="29"/>
      <c r="J92" s="29">
        <v>13441</v>
      </c>
      <c r="K92" s="29"/>
      <c r="L92" s="29">
        <v>0</v>
      </c>
      <c r="M92" s="29"/>
      <c r="N92" s="29">
        <f>SUM(F92:M92)</f>
        <v>13441</v>
      </c>
      <c r="O92" s="29"/>
      <c r="P92" s="29">
        <v>0</v>
      </c>
      <c r="Q92" s="29"/>
      <c r="R92" s="29">
        <v>13441</v>
      </c>
      <c r="S92" s="29"/>
      <c r="T92" s="29"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</row>
    <row r="93" spans="4:20" ht="12">
      <c r="D93" s="3" t="s">
        <v>49</v>
      </c>
      <c r="F93" s="7">
        <v>0</v>
      </c>
      <c r="G93" s="7"/>
      <c r="H93" s="7">
        <v>0</v>
      </c>
      <c r="I93" s="7"/>
      <c r="J93" s="7">
        <v>0</v>
      </c>
      <c r="K93" s="7"/>
      <c r="L93" s="7">
        <v>0</v>
      </c>
      <c r="M93" s="7"/>
      <c r="N93" s="7">
        <f>SUM(F93:M93)</f>
        <v>0</v>
      </c>
      <c r="O93" s="7"/>
      <c r="P93" s="7">
        <v>0</v>
      </c>
      <c r="Q93" s="7"/>
      <c r="R93" s="7">
        <v>0</v>
      </c>
      <c r="S93" s="7"/>
      <c r="T93" s="7">
        <v>0</v>
      </c>
    </row>
    <row r="94" spans="1:186" s="21" customFormat="1" ht="12">
      <c r="A94" s="20"/>
      <c r="D94" s="21" t="s">
        <v>67</v>
      </c>
      <c r="F94" s="29">
        <v>0</v>
      </c>
      <c r="G94" s="29"/>
      <c r="H94" s="29">
        <v>0</v>
      </c>
      <c r="I94" s="29"/>
      <c r="J94" s="29">
        <v>2603</v>
      </c>
      <c r="K94" s="29"/>
      <c r="L94" s="29">
        <v>0</v>
      </c>
      <c r="M94" s="29"/>
      <c r="N94" s="29">
        <f>SUM(F94:M94)</f>
        <v>2603</v>
      </c>
      <c r="O94" s="29"/>
      <c r="P94" s="29">
        <v>0</v>
      </c>
      <c r="Q94" s="29"/>
      <c r="R94" s="29">
        <v>2603</v>
      </c>
      <c r="S94" s="29"/>
      <c r="T94" s="29"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</row>
    <row r="95" spans="4:20" ht="12">
      <c r="D95" s="3"/>
      <c r="E95" s="1" t="s">
        <v>68</v>
      </c>
      <c r="F95" s="28">
        <f>SUM(F91:F94)</f>
        <v>0</v>
      </c>
      <c r="G95" s="7"/>
      <c r="H95" s="28">
        <f>SUM(H91:H94)</f>
        <v>0</v>
      </c>
      <c r="I95" s="7"/>
      <c r="J95" s="28">
        <f>SUM(J91:J94)</f>
        <v>16044</v>
      </c>
      <c r="K95" s="7"/>
      <c r="L95" s="28">
        <f>SUM(L91:L94)</f>
        <v>389706</v>
      </c>
      <c r="M95" s="7"/>
      <c r="N95" s="28">
        <f>SUM(F95:L95)</f>
        <v>405750</v>
      </c>
      <c r="O95" s="7"/>
      <c r="P95" s="28">
        <f>SUM(P91:P94)</f>
        <v>256392</v>
      </c>
      <c r="Q95" s="7"/>
      <c r="R95" s="28">
        <f>SUM(R91:R94)</f>
        <v>149358</v>
      </c>
      <c r="S95" s="7"/>
      <c r="T95" s="28">
        <f>SUM(T91:T94)</f>
        <v>0</v>
      </c>
    </row>
    <row r="96" spans="5:186" s="21" customFormat="1" ht="12">
      <c r="E96" s="20" t="s">
        <v>114</v>
      </c>
      <c r="F96" s="23">
        <f>+F95+F89+F85</f>
        <v>256095</v>
      </c>
      <c r="G96" s="24"/>
      <c r="H96" s="23">
        <f>+H95+H89+H85</f>
        <v>59002</v>
      </c>
      <c r="I96" s="24"/>
      <c r="J96" s="23">
        <f>+J95+J89+J85</f>
        <v>113719</v>
      </c>
      <c r="K96" s="24"/>
      <c r="L96" s="23">
        <f>+L95+L89+L85</f>
        <v>389706</v>
      </c>
      <c r="M96" s="24"/>
      <c r="N96" s="23">
        <f>SUM(F96:L96)</f>
        <v>818522</v>
      </c>
      <c r="O96" s="24"/>
      <c r="P96" s="23">
        <f>+P95+P89+P85</f>
        <v>377545</v>
      </c>
      <c r="Q96" s="24"/>
      <c r="R96" s="23">
        <f>+R95+R89+R85</f>
        <v>440475</v>
      </c>
      <c r="S96" s="24"/>
      <c r="T96" s="23">
        <f>+T95+T89+T85</f>
        <v>502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</row>
    <row r="97" spans="2:20" ht="12">
      <c r="B97" s="1" t="s">
        <v>28</v>
      </c>
      <c r="D97" s="3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186" s="21" customFormat="1" ht="12">
      <c r="A98" s="20"/>
      <c r="C98" s="21" t="s">
        <v>49</v>
      </c>
      <c r="F98" s="29">
        <v>0</v>
      </c>
      <c r="G98" s="29"/>
      <c r="H98" s="29">
        <v>14467</v>
      </c>
      <c r="I98" s="29"/>
      <c r="J98" s="29">
        <v>0</v>
      </c>
      <c r="K98" s="29"/>
      <c r="L98" s="29">
        <v>0</v>
      </c>
      <c r="M98" s="29"/>
      <c r="N98" s="29">
        <f aca="true" t="shared" si="3" ref="N98:N105">SUM(F98:M98)</f>
        <v>14467</v>
      </c>
      <c r="O98" s="29"/>
      <c r="P98" s="29">
        <v>13778</v>
      </c>
      <c r="Q98" s="29"/>
      <c r="R98" s="29">
        <v>0</v>
      </c>
      <c r="S98" s="29"/>
      <c r="T98" s="29">
        <v>689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</row>
    <row r="99" spans="3:20" ht="12">
      <c r="C99" s="1" t="s">
        <v>89</v>
      </c>
      <c r="D99" s="3"/>
      <c r="F99" s="7">
        <v>0</v>
      </c>
      <c r="G99" s="7"/>
      <c r="H99" s="7">
        <v>0</v>
      </c>
      <c r="I99" s="7"/>
      <c r="J99" s="7">
        <v>0</v>
      </c>
      <c r="K99" s="7"/>
      <c r="L99" s="7">
        <v>36165</v>
      </c>
      <c r="M99" s="7"/>
      <c r="N99" s="7">
        <f t="shared" si="3"/>
        <v>36165</v>
      </c>
      <c r="O99" s="7"/>
      <c r="P99" s="7">
        <v>1107</v>
      </c>
      <c r="Q99" s="7"/>
      <c r="R99" s="7">
        <v>35058</v>
      </c>
      <c r="S99" s="7"/>
      <c r="T99" s="7">
        <v>0</v>
      </c>
    </row>
    <row r="100" spans="1:186" s="21" customFormat="1" ht="12">
      <c r="A100" s="20"/>
      <c r="C100" s="21" t="s">
        <v>121</v>
      </c>
      <c r="F100" s="29">
        <v>0</v>
      </c>
      <c r="G100" s="29"/>
      <c r="H100" s="29">
        <v>0</v>
      </c>
      <c r="I100" s="29"/>
      <c r="J100" s="29">
        <v>0</v>
      </c>
      <c r="K100" s="29"/>
      <c r="L100" s="29">
        <v>0</v>
      </c>
      <c r="M100" s="29"/>
      <c r="N100" s="29">
        <f>SUM(F100:M100)</f>
        <v>0</v>
      </c>
      <c r="O100" s="29"/>
      <c r="P100" s="29">
        <v>0</v>
      </c>
      <c r="Q100" s="29"/>
      <c r="R100" s="29">
        <v>0</v>
      </c>
      <c r="S100" s="29"/>
      <c r="T100" s="29"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</row>
    <row r="101" spans="3:20" ht="12">
      <c r="C101" s="1" t="s">
        <v>107</v>
      </c>
      <c r="D101" s="3"/>
      <c r="F101" s="7">
        <v>0</v>
      </c>
      <c r="G101" s="7"/>
      <c r="H101" s="7">
        <v>0</v>
      </c>
      <c r="I101" s="7"/>
      <c r="J101" s="7">
        <v>2091</v>
      </c>
      <c r="K101" s="7"/>
      <c r="L101" s="7">
        <v>0</v>
      </c>
      <c r="M101" s="7"/>
      <c r="N101" s="7">
        <f t="shared" si="3"/>
        <v>2091</v>
      </c>
      <c r="O101" s="7"/>
      <c r="P101" s="7">
        <v>0</v>
      </c>
      <c r="Q101" s="7"/>
      <c r="R101" s="7">
        <v>2091</v>
      </c>
      <c r="S101" s="7"/>
      <c r="T101" s="7">
        <v>0</v>
      </c>
    </row>
    <row r="102" spans="1:186" s="21" customFormat="1" ht="12">
      <c r="A102" s="20"/>
      <c r="C102" s="21" t="s">
        <v>108</v>
      </c>
      <c r="F102" s="29">
        <v>0</v>
      </c>
      <c r="G102" s="29"/>
      <c r="H102" s="29">
        <v>0</v>
      </c>
      <c r="I102" s="29"/>
      <c r="J102" s="29">
        <v>0</v>
      </c>
      <c r="K102" s="29"/>
      <c r="L102" s="29">
        <v>79876</v>
      </c>
      <c r="M102" s="29"/>
      <c r="N102" s="29">
        <f t="shared" si="3"/>
        <v>79876</v>
      </c>
      <c r="O102" s="29"/>
      <c r="P102" s="29">
        <f>55017+5662</f>
        <v>60679</v>
      </c>
      <c r="Q102" s="29"/>
      <c r="R102" s="29">
        <v>19197</v>
      </c>
      <c r="S102" s="29"/>
      <c r="T102" s="29"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</row>
    <row r="103" spans="3:20" ht="12">
      <c r="C103" s="1" t="s">
        <v>69</v>
      </c>
      <c r="D103" s="3"/>
      <c r="F103" s="7">
        <v>0</v>
      </c>
      <c r="G103" s="7"/>
      <c r="H103" s="7">
        <v>0</v>
      </c>
      <c r="I103" s="7"/>
      <c r="J103" s="7">
        <v>4291</v>
      </c>
      <c r="K103" s="7"/>
      <c r="L103" s="7">
        <v>0</v>
      </c>
      <c r="M103" s="7"/>
      <c r="N103" s="7">
        <f t="shared" si="3"/>
        <v>4291</v>
      </c>
      <c r="O103" s="7"/>
      <c r="P103" s="7">
        <v>0</v>
      </c>
      <c r="Q103" s="7"/>
      <c r="R103" s="7">
        <v>4291</v>
      </c>
      <c r="S103" s="7"/>
      <c r="T103" s="7">
        <v>0</v>
      </c>
    </row>
    <row r="104" spans="1:186" s="21" customFormat="1" ht="12">
      <c r="A104" s="20"/>
      <c r="C104" s="21" t="s">
        <v>70</v>
      </c>
      <c r="F104" s="29">
        <v>0</v>
      </c>
      <c r="G104" s="29"/>
      <c r="H104" s="29">
        <v>0</v>
      </c>
      <c r="I104" s="29"/>
      <c r="J104" s="29">
        <v>0</v>
      </c>
      <c r="K104" s="29"/>
      <c r="L104" s="29">
        <v>18169</v>
      </c>
      <c r="M104" s="29"/>
      <c r="N104" s="29">
        <f t="shared" si="3"/>
        <v>18169</v>
      </c>
      <c r="O104" s="29"/>
      <c r="P104" s="29">
        <v>0</v>
      </c>
      <c r="Q104" s="29"/>
      <c r="R104" s="29">
        <v>18169</v>
      </c>
      <c r="S104" s="29"/>
      <c r="T104" s="29"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</row>
    <row r="105" spans="3:20" ht="12">
      <c r="C105" s="1" t="s">
        <v>71</v>
      </c>
      <c r="D105" s="3"/>
      <c r="F105" s="7">
        <v>0</v>
      </c>
      <c r="G105" s="7"/>
      <c r="H105" s="7">
        <v>0</v>
      </c>
      <c r="I105" s="7"/>
      <c r="J105" s="7">
        <v>0</v>
      </c>
      <c r="K105" s="7"/>
      <c r="L105" s="7">
        <v>5242</v>
      </c>
      <c r="M105" s="7"/>
      <c r="N105" s="7">
        <f t="shared" si="3"/>
        <v>5242</v>
      </c>
      <c r="O105" s="7"/>
      <c r="P105" s="7">
        <v>0</v>
      </c>
      <c r="Q105" s="7"/>
      <c r="R105" s="7">
        <v>5242</v>
      </c>
      <c r="S105" s="7"/>
      <c r="T105" s="7">
        <v>0</v>
      </c>
    </row>
    <row r="106" spans="5:186" s="21" customFormat="1" ht="12">
      <c r="E106" s="20" t="s">
        <v>72</v>
      </c>
      <c r="F106" s="23">
        <f>SUM(F98:F105)</f>
        <v>0</v>
      </c>
      <c r="G106" s="24"/>
      <c r="H106" s="23">
        <f>SUM(H98:H105)</f>
        <v>14467</v>
      </c>
      <c r="I106" s="24"/>
      <c r="J106" s="23">
        <f>SUM(J98:J105)</f>
        <v>6382</v>
      </c>
      <c r="K106" s="24"/>
      <c r="L106" s="23">
        <f>SUM(L98:L105)</f>
        <v>139452</v>
      </c>
      <c r="M106" s="24"/>
      <c r="N106" s="23">
        <f>SUM(F106:L106)</f>
        <v>160301</v>
      </c>
      <c r="O106" s="24"/>
      <c r="P106" s="23">
        <f>SUM(P98:P105)</f>
        <v>75564</v>
      </c>
      <c r="Q106" s="24"/>
      <c r="R106" s="23">
        <f>SUM(R98:R105)</f>
        <v>84048</v>
      </c>
      <c r="S106" s="24"/>
      <c r="T106" s="23">
        <f>SUM(T98:T105)</f>
        <v>689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</row>
    <row r="107" spans="2:20" ht="12">
      <c r="B107" s="1" t="s">
        <v>29</v>
      </c>
      <c r="D107" s="3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186" s="21" customFormat="1" ht="12">
      <c r="A108" s="20"/>
      <c r="C108" s="21" t="s">
        <v>30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</row>
    <row r="109" spans="4:20" ht="12">
      <c r="D109" s="3" t="s">
        <v>49</v>
      </c>
      <c r="F109" s="7">
        <v>0</v>
      </c>
      <c r="G109" s="7"/>
      <c r="H109" s="7">
        <v>13492</v>
      </c>
      <c r="I109" s="7"/>
      <c r="J109" s="7">
        <v>0</v>
      </c>
      <c r="K109" s="7"/>
      <c r="L109" s="7">
        <v>0</v>
      </c>
      <c r="M109" s="7"/>
      <c r="N109" s="7">
        <f>SUM(F109:M109)</f>
        <v>13492</v>
      </c>
      <c r="O109" s="7"/>
      <c r="P109" s="7">
        <v>12849</v>
      </c>
      <c r="Q109" s="7"/>
      <c r="R109" s="7">
        <v>0</v>
      </c>
      <c r="S109" s="7"/>
      <c r="T109" s="7">
        <v>643</v>
      </c>
    </row>
    <row r="110" spans="5:186" s="21" customFormat="1" ht="12">
      <c r="E110" s="20" t="s">
        <v>73</v>
      </c>
      <c r="F110" s="23">
        <f>SUM(F108:F109)</f>
        <v>0</v>
      </c>
      <c r="G110" s="24"/>
      <c r="H110" s="23">
        <f>SUM(H108:H109)</f>
        <v>13492</v>
      </c>
      <c r="I110" s="24"/>
      <c r="J110" s="23">
        <f>SUM(J108:J109)</f>
        <v>0</v>
      </c>
      <c r="K110" s="24"/>
      <c r="L110" s="23">
        <f>SUM(L108:L109)</f>
        <v>0</v>
      </c>
      <c r="M110" s="24"/>
      <c r="N110" s="23">
        <f>SUM(N108:N109)</f>
        <v>13492</v>
      </c>
      <c r="O110" s="24"/>
      <c r="P110" s="23">
        <f>SUM(P108:P109)</f>
        <v>12849</v>
      </c>
      <c r="Q110" s="24"/>
      <c r="R110" s="23">
        <f>SUM(R108:R109)</f>
        <v>0</v>
      </c>
      <c r="S110" s="24"/>
      <c r="T110" s="23">
        <f>SUM(T108:T109)</f>
        <v>643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</row>
    <row r="111" spans="3:20" ht="12">
      <c r="C111" s="1" t="s">
        <v>31</v>
      </c>
      <c r="D111" s="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186" s="21" customFormat="1" ht="12">
      <c r="A112" s="20"/>
      <c r="D112" s="21" t="s">
        <v>109</v>
      </c>
      <c r="F112" s="29">
        <v>0</v>
      </c>
      <c r="G112" s="29"/>
      <c r="H112" s="29">
        <v>0</v>
      </c>
      <c r="I112" s="29"/>
      <c r="J112" s="29">
        <v>198</v>
      </c>
      <c r="K112" s="29"/>
      <c r="L112" s="29">
        <v>0</v>
      </c>
      <c r="M112" s="29"/>
      <c r="N112" s="29">
        <f>SUM(F112:M112)</f>
        <v>198</v>
      </c>
      <c r="O112" s="29"/>
      <c r="P112" s="29">
        <v>198</v>
      </c>
      <c r="Q112" s="29"/>
      <c r="R112" s="29">
        <v>0</v>
      </c>
      <c r="S112" s="29"/>
      <c r="T112" s="29"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</row>
    <row r="113" spans="4:20" ht="12">
      <c r="D113" s="3" t="s">
        <v>49</v>
      </c>
      <c r="F113" s="7">
        <v>0</v>
      </c>
      <c r="G113" s="7"/>
      <c r="H113" s="7">
        <v>2167</v>
      </c>
      <c r="I113" s="7"/>
      <c r="J113" s="7">
        <v>0</v>
      </c>
      <c r="K113" s="7"/>
      <c r="L113" s="7">
        <v>0</v>
      </c>
      <c r="M113" s="7"/>
      <c r="N113" s="7">
        <f>SUM(F113:M113)</f>
        <v>2167</v>
      </c>
      <c r="O113" s="7"/>
      <c r="P113" s="7">
        <v>2064</v>
      </c>
      <c r="Q113" s="7"/>
      <c r="R113" s="7">
        <v>0</v>
      </c>
      <c r="S113" s="7"/>
      <c r="T113" s="7">
        <v>103</v>
      </c>
    </row>
    <row r="114" spans="1:186" s="21" customFormat="1" ht="12">
      <c r="A114" s="20"/>
      <c r="D114" s="21" t="s">
        <v>74</v>
      </c>
      <c r="F114" s="29">
        <v>0</v>
      </c>
      <c r="G114" s="29"/>
      <c r="H114" s="29">
        <v>0</v>
      </c>
      <c r="I114" s="29"/>
      <c r="J114" s="29">
        <v>0</v>
      </c>
      <c r="K114" s="29"/>
      <c r="L114" s="29">
        <v>0</v>
      </c>
      <c r="M114" s="29"/>
      <c r="N114" s="29">
        <f>SUM(F114:M114)</f>
        <v>0</v>
      </c>
      <c r="O114" s="29"/>
      <c r="P114" s="29">
        <v>0</v>
      </c>
      <c r="Q114" s="29"/>
      <c r="R114" s="29">
        <v>0</v>
      </c>
      <c r="S114" s="29"/>
      <c r="T114" s="29"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</row>
    <row r="115" spans="4:20" ht="12">
      <c r="D115" s="3"/>
      <c r="E115" s="1" t="s">
        <v>75</v>
      </c>
      <c r="F115" s="28">
        <f>SUM(F112:F114)</f>
        <v>0</v>
      </c>
      <c r="G115" s="7"/>
      <c r="H115" s="28">
        <f>SUM(H112:H114)</f>
        <v>2167</v>
      </c>
      <c r="I115" s="7"/>
      <c r="J115" s="28">
        <f>SUM(J112:J114)</f>
        <v>198</v>
      </c>
      <c r="K115" s="7"/>
      <c r="L115" s="28">
        <f>SUM(L112:L114)</f>
        <v>0</v>
      </c>
      <c r="M115" s="7"/>
      <c r="N115" s="28">
        <f>SUM(N112:N114)</f>
        <v>2365</v>
      </c>
      <c r="O115" s="7"/>
      <c r="P115" s="28">
        <f>SUM(P112:P114)</f>
        <v>2262</v>
      </c>
      <c r="Q115" s="7"/>
      <c r="R115" s="28">
        <f>SUM(R112:R114)</f>
        <v>0</v>
      </c>
      <c r="S115" s="7"/>
      <c r="T115" s="28">
        <f>SUM(T112:T114)</f>
        <v>103</v>
      </c>
    </row>
    <row r="116" spans="5:186" s="21" customFormat="1" ht="12">
      <c r="E116" s="20" t="s">
        <v>76</v>
      </c>
      <c r="F116" s="23">
        <f>+F115+F110</f>
        <v>0</v>
      </c>
      <c r="G116" s="24"/>
      <c r="H116" s="23">
        <f>+H115+H110</f>
        <v>15659</v>
      </c>
      <c r="I116" s="24"/>
      <c r="J116" s="23">
        <f>+J115+J110</f>
        <v>198</v>
      </c>
      <c r="K116" s="24"/>
      <c r="L116" s="23">
        <f>+L115+L110</f>
        <v>0</v>
      </c>
      <c r="M116" s="24"/>
      <c r="N116" s="23">
        <f>+N115+N110</f>
        <v>15857</v>
      </c>
      <c r="O116" s="24"/>
      <c r="P116" s="23">
        <f>+P115+P110</f>
        <v>15111</v>
      </c>
      <c r="Q116" s="24"/>
      <c r="R116" s="23">
        <f>+R115+R110</f>
        <v>0</v>
      </c>
      <c r="S116" s="24"/>
      <c r="T116" s="23">
        <f>+T115+T110</f>
        <v>746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</row>
    <row r="117" spans="2:20" ht="12">
      <c r="B117" s="1" t="s">
        <v>32</v>
      </c>
      <c r="D117" s="3"/>
      <c r="F117" s="7"/>
      <c r="G117" s="7"/>
      <c r="H117" s="7"/>
      <c r="I117" s="7"/>
      <c r="J117" s="7"/>
      <c r="K117" s="7"/>
      <c r="L117" s="7"/>
      <c r="M117" s="7"/>
      <c r="N117" s="7">
        <f>SUM(F117:L117)</f>
        <v>0</v>
      </c>
      <c r="O117" s="7"/>
      <c r="P117" s="7"/>
      <c r="Q117" s="7"/>
      <c r="R117" s="7"/>
      <c r="S117" s="7"/>
      <c r="T117" s="7"/>
    </row>
    <row r="118" spans="1:186" s="21" customFormat="1" ht="12">
      <c r="A118" s="20"/>
      <c r="C118" s="21" t="s">
        <v>122</v>
      </c>
      <c r="F118" s="29">
        <v>0</v>
      </c>
      <c r="G118" s="29"/>
      <c r="H118" s="29">
        <v>0</v>
      </c>
      <c r="I118" s="29"/>
      <c r="J118" s="29">
        <v>0</v>
      </c>
      <c r="K118" s="29"/>
      <c r="L118" s="29">
        <v>150000</v>
      </c>
      <c r="M118" s="29"/>
      <c r="N118" s="29">
        <f>SUM(F118:M118)</f>
        <v>150000</v>
      </c>
      <c r="O118" s="29"/>
      <c r="P118" s="29">
        <v>0</v>
      </c>
      <c r="Q118" s="29"/>
      <c r="R118" s="29">
        <v>150000</v>
      </c>
      <c r="S118" s="29"/>
      <c r="T118" s="29"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</row>
    <row r="119" spans="3:20" ht="12">
      <c r="C119" s="1" t="s">
        <v>110</v>
      </c>
      <c r="D119" s="3"/>
      <c r="F119" s="7">
        <v>0</v>
      </c>
      <c r="G119" s="7"/>
      <c r="H119" s="7">
        <v>0</v>
      </c>
      <c r="I119" s="7"/>
      <c r="J119" s="7">
        <v>0</v>
      </c>
      <c r="K119" s="7"/>
      <c r="L119" s="7">
        <v>49728</v>
      </c>
      <c r="M119" s="7"/>
      <c r="N119" s="7">
        <f>SUM(F119:M119)</f>
        <v>49728</v>
      </c>
      <c r="O119" s="7"/>
      <c r="P119" s="7">
        <v>0</v>
      </c>
      <c r="Q119" s="7"/>
      <c r="R119" s="7">
        <v>49728</v>
      </c>
      <c r="S119" s="7"/>
      <c r="T119" s="7">
        <v>0</v>
      </c>
    </row>
    <row r="120" spans="1:186" s="21" customFormat="1" ht="12">
      <c r="A120" s="20"/>
      <c r="C120" s="21" t="s">
        <v>123</v>
      </c>
      <c r="F120" s="29">
        <v>0</v>
      </c>
      <c r="G120" s="29"/>
      <c r="H120" s="29">
        <v>0</v>
      </c>
      <c r="I120" s="29"/>
      <c r="J120" s="29">
        <v>1467</v>
      </c>
      <c r="K120" s="29"/>
      <c r="L120" s="29">
        <v>0</v>
      </c>
      <c r="M120" s="29"/>
      <c r="N120" s="29">
        <f>SUM(F120:M120)</f>
        <v>1467</v>
      </c>
      <c r="O120" s="29"/>
      <c r="P120" s="29">
        <v>1467</v>
      </c>
      <c r="Q120" s="29"/>
      <c r="R120" s="29">
        <v>0</v>
      </c>
      <c r="S120" s="29"/>
      <c r="T120" s="29"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</row>
    <row r="121" spans="4:20" ht="12">
      <c r="D121" s="3"/>
      <c r="E121" s="1" t="s">
        <v>77</v>
      </c>
      <c r="F121" s="28">
        <f>SUM(F117:F120)</f>
        <v>0</v>
      </c>
      <c r="G121" s="7"/>
      <c r="H121" s="28">
        <f>SUM(H117:H120)</f>
        <v>0</v>
      </c>
      <c r="I121" s="7"/>
      <c r="J121" s="28">
        <f>SUM(J117:J120)</f>
        <v>1467</v>
      </c>
      <c r="K121" s="7"/>
      <c r="L121" s="28">
        <f>SUM(L117:L120)</f>
        <v>199728</v>
      </c>
      <c r="M121" s="7"/>
      <c r="N121" s="28">
        <f>SUM(N117:N120)</f>
        <v>201195</v>
      </c>
      <c r="O121" s="7"/>
      <c r="P121" s="28">
        <f>SUM(P117:P120)</f>
        <v>1467</v>
      </c>
      <c r="Q121" s="7"/>
      <c r="R121" s="28">
        <f>SUM(R117:R120)</f>
        <v>199728</v>
      </c>
      <c r="S121" s="7"/>
      <c r="T121" s="28">
        <f>SUM(T117:T120)</f>
        <v>0</v>
      </c>
    </row>
    <row r="122" spans="1:186" s="21" customFormat="1" ht="12">
      <c r="A122" s="20"/>
      <c r="B122" s="21" t="s">
        <v>33</v>
      </c>
      <c r="F122" s="29"/>
      <c r="G122" s="29"/>
      <c r="H122" s="29"/>
      <c r="I122" s="29"/>
      <c r="J122" s="29"/>
      <c r="K122" s="29"/>
      <c r="L122" s="29"/>
      <c r="M122" s="29"/>
      <c r="N122" s="29">
        <f>SUM(F122:L122)</f>
        <v>0</v>
      </c>
      <c r="O122" s="29"/>
      <c r="P122" s="29"/>
      <c r="Q122" s="29"/>
      <c r="R122" s="29"/>
      <c r="S122" s="29"/>
      <c r="T122" s="29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</row>
    <row r="123" spans="3:20" ht="12">
      <c r="C123" s="1" t="s">
        <v>78</v>
      </c>
      <c r="D123" s="3"/>
      <c r="F123" s="7">
        <v>0</v>
      </c>
      <c r="G123" s="7"/>
      <c r="H123" s="7">
        <v>3677739</v>
      </c>
      <c r="I123" s="7"/>
      <c r="J123" s="7">
        <v>0</v>
      </c>
      <c r="K123" s="7"/>
      <c r="L123" s="7">
        <v>0</v>
      </c>
      <c r="M123" s="7"/>
      <c r="N123" s="7">
        <f>SUM(F123:M123)</f>
        <v>3677739</v>
      </c>
      <c r="O123" s="7"/>
      <c r="P123" s="7">
        <v>0</v>
      </c>
      <c r="Q123" s="7"/>
      <c r="R123" s="7">
        <v>3665789</v>
      </c>
      <c r="S123" s="7"/>
      <c r="T123" s="7">
        <v>11950</v>
      </c>
    </row>
    <row r="124" spans="1:186" s="21" customFormat="1" ht="12">
      <c r="A124" s="20"/>
      <c r="C124" s="21" t="s">
        <v>79</v>
      </c>
      <c r="F124" s="29">
        <v>1868108</v>
      </c>
      <c r="G124" s="29"/>
      <c r="H124" s="29">
        <v>0</v>
      </c>
      <c r="I124" s="29"/>
      <c r="J124" s="29">
        <v>138038</v>
      </c>
      <c r="K124" s="29"/>
      <c r="L124" s="29">
        <v>0</v>
      </c>
      <c r="M124" s="29"/>
      <c r="N124" s="29">
        <f>SUM(F124:M124)</f>
        <v>2006146</v>
      </c>
      <c r="O124" s="29"/>
      <c r="P124" s="29">
        <v>0</v>
      </c>
      <c r="Q124" s="29"/>
      <c r="R124" s="29">
        <v>2006146</v>
      </c>
      <c r="S124" s="29"/>
      <c r="T124" s="29"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</row>
    <row r="125" spans="4:20" ht="12">
      <c r="D125" s="3"/>
      <c r="E125" s="1" t="s">
        <v>80</v>
      </c>
      <c r="F125" s="28">
        <f>SUM(F123:F124)</f>
        <v>1868108</v>
      </c>
      <c r="G125" s="7"/>
      <c r="H125" s="28">
        <f>SUM(H123:H124)</f>
        <v>3677739</v>
      </c>
      <c r="I125" s="7"/>
      <c r="J125" s="28">
        <f>SUM(J123:J124)</f>
        <v>138038</v>
      </c>
      <c r="K125" s="7"/>
      <c r="L125" s="28">
        <f>SUM(L123:L124)</f>
        <v>0</v>
      </c>
      <c r="M125" s="7"/>
      <c r="N125" s="28">
        <f>SUM(N123:N124)</f>
        <v>5683885</v>
      </c>
      <c r="O125" s="7"/>
      <c r="P125" s="28">
        <f>SUM(P123:P124)</f>
        <v>0</v>
      </c>
      <c r="Q125" s="7"/>
      <c r="R125" s="28">
        <f>SUM(R123:R124)</f>
        <v>5671935</v>
      </c>
      <c r="S125" s="7"/>
      <c r="T125" s="28">
        <f>SUM(T123:T124)</f>
        <v>11950</v>
      </c>
    </row>
    <row r="126" spans="5:186" s="21" customFormat="1" ht="12">
      <c r="E126" s="20" t="s">
        <v>111</v>
      </c>
      <c r="F126" s="23">
        <f>SUM(F125+F116+F106+F96+F79+F70+F55+F121)</f>
        <v>4745555</v>
      </c>
      <c r="G126" s="24"/>
      <c r="H126" s="23">
        <f>SUM(H125+H116+H106+H96+H79+H70+H55+H121)</f>
        <v>4547605</v>
      </c>
      <c r="I126" s="24"/>
      <c r="J126" s="23">
        <f>SUM(J125+J116+J106+J96+J79+J70+J55+J121)</f>
        <v>2128327</v>
      </c>
      <c r="K126" s="24"/>
      <c r="L126" s="23">
        <f>SUM(L125+L116+L106+L96+L79+L70+L55+L121)</f>
        <v>785518</v>
      </c>
      <c r="M126" s="24"/>
      <c r="N126" s="23">
        <f>SUM(N125+N116+N106+N96+N79+N70+N55+N121)</f>
        <v>12207005</v>
      </c>
      <c r="O126" s="24"/>
      <c r="P126" s="23">
        <f>SUM(P125+P116+P106+P96+P79+P70+P55+P121)</f>
        <v>2246742</v>
      </c>
      <c r="Q126" s="24"/>
      <c r="R126" s="23">
        <f>SUM(R125+R116+R106+R96+R79+R70+R55+R121)</f>
        <v>9862581</v>
      </c>
      <c r="S126" s="24"/>
      <c r="T126" s="23">
        <f>SUM(T125+T116+T106+T96+T79+T70+T55+T121)</f>
        <v>97682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</row>
    <row r="127" spans="2:20" ht="12">
      <c r="B127" s="1" t="s">
        <v>34</v>
      </c>
      <c r="D127" s="3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186" s="21" customFormat="1" ht="12">
      <c r="A128" s="20"/>
      <c r="C128" s="21" t="s">
        <v>81</v>
      </c>
      <c r="F128" s="29">
        <v>0</v>
      </c>
      <c r="G128" s="29"/>
      <c r="H128" s="29">
        <v>0</v>
      </c>
      <c r="I128" s="29"/>
      <c r="J128" s="29">
        <v>0</v>
      </c>
      <c r="K128" s="29"/>
      <c r="L128" s="29">
        <v>0</v>
      </c>
      <c r="M128" s="29"/>
      <c r="N128" s="29">
        <f>SUM(F128:M128)</f>
        <v>0</v>
      </c>
      <c r="O128" s="29"/>
      <c r="P128" s="29">
        <v>0</v>
      </c>
      <c r="Q128" s="29"/>
      <c r="R128" s="29">
        <v>0</v>
      </c>
      <c r="S128" s="29"/>
      <c r="T128" s="29"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</row>
    <row r="129" spans="3:20" ht="12">
      <c r="C129" s="1" t="s">
        <v>7</v>
      </c>
      <c r="D129" s="3"/>
      <c r="F129" s="7">
        <v>0</v>
      </c>
      <c r="G129" s="7"/>
      <c r="H129" s="7">
        <v>0</v>
      </c>
      <c r="I129" s="7"/>
      <c r="J129" s="7">
        <v>0</v>
      </c>
      <c r="K129" s="7"/>
      <c r="L129" s="7">
        <v>0</v>
      </c>
      <c r="M129" s="7"/>
      <c r="N129" s="7">
        <f>SUM(F129:M129)</f>
        <v>0</v>
      </c>
      <c r="O129" s="7"/>
      <c r="P129" s="7">
        <v>0</v>
      </c>
      <c r="Q129" s="7"/>
      <c r="R129" s="7">
        <v>0</v>
      </c>
      <c r="S129" s="7"/>
      <c r="T129" s="7">
        <v>0</v>
      </c>
    </row>
    <row r="130" spans="5:186" s="21" customFormat="1" ht="12">
      <c r="E130" s="20" t="s">
        <v>82</v>
      </c>
      <c r="F130" s="31">
        <f>SUM(F128:F129)</f>
        <v>0</v>
      </c>
      <c r="G130" s="24"/>
      <c r="H130" s="23">
        <f>SUM(H128:H129)</f>
        <v>0</v>
      </c>
      <c r="I130" s="24"/>
      <c r="J130" s="23">
        <f>SUM(J128:J129)</f>
        <v>0</v>
      </c>
      <c r="K130" s="24"/>
      <c r="L130" s="23">
        <f>SUM(L128:L129)</f>
        <v>0</v>
      </c>
      <c r="M130" s="24"/>
      <c r="N130" s="23">
        <f>SUM(N128:N129)</f>
        <v>0</v>
      </c>
      <c r="O130" s="24"/>
      <c r="P130" s="23">
        <f>SUM(P128:P129)</f>
        <v>0</v>
      </c>
      <c r="Q130" s="24"/>
      <c r="R130" s="23">
        <f>SUM(R128:R129)</f>
        <v>0</v>
      </c>
      <c r="S130" s="24"/>
      <c r="T130" s="23">
        <f>SUM(T128:T129)</f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</row>
    <row r="131" spans="4:20" ht="12">
      <c r="D131" s="3"/>
      <c r="E131" s="1" t="s">
        <v>111</v>
      </c>
      <c r="F131" s="28">
        <f>+F130+F126</f>
        <v>4745555</v>
      </c>
      <c r="G131" s="7"/>
      <c r="H131" s="28">
        <f>+H130+H126</f>
        <v>4547605</v>
      </c>
      <c r="I131" s="7"/>
      <c r="J131" s="28">
        <f>+J130+J126</f>
        <v>2128327</v>
      </c>
      <c r="K131" s="7"/>
      <c r="L131" s="28">
        <f>+L130+L126</f>
        <v>785518</v>
      </c>
      <c r="M131" s="7"/>
      <c r="N131" s="28">
        <f>+N130+N126</f>
        <v>12207005</v>
      </c>
      <c r="O131" s="7"/>
      <c r="P131" s="28">
        <f>+P130+P126</f>
        <v>2246742</v>
      </c>
      <c r="Q131" s="7"/>
      <c r="R131" s="28">
        <f>+R130+R126</f>
        <v>9862581</v>
      </c>
      <c r="S131" s="7"/>
      <c r="T131" s="28">
        <f>+T130+T126</f>
        <v>97682</v>
      </c>
    </row>
    <row r="132" spans="1:186" s="21" customFormat="1" ht="12">
      <c r="A132" s="20" t="s">
        <v>35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</row>
    <row r="133" spans="2:20" ht="12">
      <c r="B133" s="3" t="s">
        <v>49</v>
      </c>
      <c r="D133" s="3"/>
      <c r="F133" s="7">
        <v>0</v>
      </c>
      <c r="G133" s="7"/>
      <c r="H133" s="7">
        <v>0</v>
      </c>
      <c r="I133" s="7"/>
      <c r="J133" s="7">
        <v>0</v>
      </c>
      <c r="K133" s="7"/>
      <c r="L133" s="7">
        <v>0</v>
      </c>
      <c r="M133" s="7"/>
      <c r="N133" s="7">
        <f>SUM(F133:M133)</f>
        <v>0</v>
      </c>
      <c r="O133" s="7"/>
      <c r="P133" s="7">
        <v>0</v>
      </c>
      <c r="Q133" s="7"/>
      <c r="R133" s="7">
        <v>0</v>
      </c>
      <c r="S133" s="7"/>
      <c r="T133" s="7">
        <v>0</v>
      </c>
    </row>
    <row r="134" spans="1:186" s="21" customFormat="1" ht="12">
      <c r="A134" s="20"/>
      <c r="B134" s="21" t="s">
        <v>112</v>
      </c>
      <c r="F134" s="29">
        <v>0</v>
      </c>
      <c r="G134" s="29"/>
      <c r="H134" s="29">
        <v>0</v>
      </c>
      <c r="I134" s="29"/>
      <c r="J134" s="29">
        <v>0</v>
      </c>
      <c r="K134" s="29"/>
      <c r="L134" s="29">
        <v>3945662</v>
      </c>
      <c r="M134" s="29"/>
      <c r="N134" s="29">
        <f>SUM(F134:M134)</f>
        <v>3945662</v>
      </c>
      <c r="O134" s="29"/>
      <c r="P134" s="29">
        <f>911592+230388</f>
        <v>1141980</v>
      </c>
      <c r="Q134" s="29"/>
      <c r="R134" s="29">
        <v>2803682</v>
      </c>
      <c r="S134" s="29"/>
      <c r="T134" s="29"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</row>
    <row r="135" spans="4:20" ht="12">
      <c r="D135" s="3"/>
      <c r="E135" s="1" t="s">
        <v>83</v>
      </c>
      <c r="F135" s="28">
        <f>SUM(F133:F134)</f>
        <v>0</v>
      </c>
      <c r="G135" s="7"/>
      <c r="H135" s="28">
        <f>SUM(H133:H134)</f>
        <v>0</v>
      </c>
      <c r="I135" s="7"/>
      <c r="J135" s="28">
        <f>SUM(J133:J134)</f>
        <v>0</v>
      </c>
      <c r="K135" s="7"/>
      <c r="L135" s="28">
        <f>SUM(L133:L134)</f>
        <v>3945662</v>
      </c>
      <c r="M135" s="7"/>
      <c r="N135" s="28">
        <f>SUM(N133:N134)</f>
        <v>3945662</v>
      </c>
      <c r="O135" s="7"/>
      <c r="P135" s="28">
        <f>SUM(P133:P134)</f>
        <v>1141980</v>
      </c>
      <c r="Q135" s="7"/>
      <c r="R135" s="28">
        <f>SUM(R133:R134)</f>
        <v>2803682</v>
      </c>
      <c r="S135" s="7"/>
      <c r="T135" s="28">
        <f>SUM(T133:T134)</f>
        <v>0</v>
      </c>
    </row>
    <row r="136" spans="5:186" s="21" customFormat="1" ht="12.75" thickBot="1">
      <c r="E136" s="20" t="s">
        <v>36</v>
      </c>
      <c r="F136" s="33">
        <f>SUM(F135+F131)</f>
        <v>4745555</v>
      </c>
      <c r="G136" s="24"/>
      <c r="H136" s="33">
        <f>SUM(H135+H131)</f>
        <v>4547605</v>
      </c>
      <c r="I136" s="24"/>
      <c r="J136" s="33">
        <f>SUM(J135+J131)</f>
        <v>2128327</v>
      </c>
      <c r="K136" s="24"/>
      <c r="L136" s="33">
        <f>SUM(L135+L131)</f>
        <v>4731180</v>
      </c>
      <c r="M136" s="24"/>
      <c r="N136" s="33">
        <f>SUM(F136:L136)</f>
        <v>16152667</v>
      </c>
      <c r="O136" s="24"/>
      <c r="P136" s="33">
        <f>SUM(P135+P131)</f>
        <v>3388722</v>
      </c>
      <c r="Q136" s="24"/>
      <c r="R136" s="33">
        <f>SUM(R135+R131)</f>
        <v>12666263</v>
      </c>
      <c r="S136" s="24"/>
      <c r="T136" s="33">
        <f>SUM(T135+T131)</f>
        <v>97682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</row>
    <row r="137" spans="6:20" ht="12.75" thickTop="1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6:20" ht="12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6:20" ht="12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6:20" ht="12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6:20" ht="12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6:20" ht="12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6:20" ht="12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6:20" ht="12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6:20" ht="12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6:20" ht="12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6:20" ht="12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6:20" ht="12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6:20" ht="12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6:20" ht="12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6:20" ht="12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6:20" ht="12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6:20" ht="12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6:20" ht="12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6:20" ht="12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6:20" ht="12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6:20" ht="12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6:20" ht="12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6:20" ht="12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6:20" ht="12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6:20" ht="12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6:20" ht="12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6:20" ht="12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6:20" ht="12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6:20" ht="12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6:20" ht="12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6:20" ht="12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6:20" ht="12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6:20" ht="12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6:20" ht="12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6:20" ht="12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6:20" ht="12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6:20" ht="12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6:20" ht="12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6:20" ht="12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6:20" ht="12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6:20" ht="12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6:20" ht="12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6:20" ht="12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6:20" ht="12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6:20" ht="12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5:20" ht="12">
      <c r="E182" s="3" t="s">
        <v>37</v>
      </c>
      <c r="F182" s="8">
        <v>371311</v>
      </c>
      <c r="G182" s="8"/>
      <c r="H182" s="8">
        <v>560420</v>
      </c>
      <c r="I182" s="8"/>
      <c r="J182" s="8">
        <f>209256+92743</f>
        <v>301999</v>
      </c>
      <c r="K182" s="8"/>
      <c r="L182" s="8">
        <f aca="true" t="shared" si="4" ref="L182:L190">SUM(F182:J182)</f>
        <v>1233730</v>
      </c>
      <c r="M182" s="8"/>
      <c r="N182" s="8">
        <f>SUM(P51)</f>
        <v>27753</v>
      </c>
      <c r="O182" s="9"/>
      <c r="P182" s="8">
        <f aca="true" t="shared" si="5" ref="P182:P188">SUM(N182-L182)</f>
        <v>-1205977</v>
      </c>
      <c r="Q182" s="9"/>
      <c r="R182" s="9">
        <v>10217282</v>
      </c>
      <c r="S182" s="9"/>
      <c r="T182" s="9"/>
    </row>
    <row r="183" spans="5:20" ht="12">
      <c r="E183" s="3" t="s">
        <v>38</v>
      </c>
      <c r="F183" s="8">
        <v>124942</v>
      </c>
      <c r="G183" s="8"/>
      <c r="H183" s="8">
        <v>362432</v>
      </c>
      <c r="I183" s="8"/>
      <c r="J183" s="8">
        <v>92404</v>
      </c>
      <c r="K183" s="8"/>
      <c r="L183" s="8">
        <f t="shared" si="4"/>
        <v>579778</v>
      </c>
      <c r="M183" s="8"/>
      <c r="N183" s="8">
        <f>SUM(P66)</f>
        <v>2800</v>
      </c>
      <c r="O183" s="9"/>
      <c r="P183" s="8">
        <f t="shared" si="5"/>
        <v>-576978</v>
      </c>
      <c r="Q183" s="9"/>
      <c r="R183" s="9">
        <f>+R182-R126-P126</f>
        <v>-1892041</v>
      </c>
      <c r="S183" s="9"/>
      <c r="T183" s="9"/>
    </row>
    <row r="184" spans="5:20" ht="12">
      <c r="E184" s="3" t="s">
        <v>39</v>
      </c>
      <c r="F184" s="8">
        <v>7558</v>
      </c>
      <c r="G184" s="8"/>
      <c r="H184" s="8">
        <v>99884</v>
      </c>
      <c r="I184" s="8"/>
      <c r="J184" s="8">
        <v>526608</v>
      </c>
      <c r="K184" s="8"/>
      <c r="L184" s="8">
        <f t="shared" si="4"/>
        <v>634050</v>
      </c>
      <c r="M184" s="8"/>
      <c r="N184" s="8">
        <f>SUM(P74)</f>
        <v>2106</v>
      </c>
      <c r="O184" s="9"/>
      <c r="P184" s="8">
        <f t="shared" si="5"/>
        <v>-631944</v>
      </c>
      <c r="Q184" s="9"/>
      <c r="R184" s="9"/>
      <c r="S184" s="9"/>
      <c r="T184" s="9"/>
    </row>
    <row r="185" spans="5:20" ht="12">
      <c r="E185" s="3" t="s">
        <v>40</v>
      </c>
      <c r="F185" s="8">
        <v>37251</v>
      </c>
      <c r="G185" s="8"/>
      <c r="H185" s="8">
        <v>19737</v>
      </c>
      <c r="I185" s="8"/>
      <c r="J185" s="8">
        <f>31027+33105</f>
        <v>64132</v>
      </c>
      <c r="K185" s="8"/>
      <c r="L185" s="8">
        <f t="shared" si="4"/>
        <v>121120</v>
      </c>
      <c r="M185" s="8"/>
      <c r="N185" s="8">
        <f>SUM(P90)</f>
        <v>0</v>
      </c>
      <c r="O185" s="9"/>
      <c r="P185" s="8">
        <f t="shared" si="5"/>
        <v>-121120</v>
      </c>
      <c r="Q185" s="9"/>
      <c r="R185" s="9"/>
      <c r="S185" s="9"/>
      <c r="T185" s="9"/>
    </row>
    <row r="186" spans="5:20" ht="12">
      <c r="E186" s="3" t="s">
        <v>41</v>
      </c>
      <c r="F186" s="8">
        <v>10677</v>
      </c>
      <c r="G186" s="8"/>
      <c r="H186" s="8">
        <v>26324</v>
      </c>
      <c r="I186" s="8"/>
      <c r="J186" s="8">
        <f>60+35197</f>
        <v>35257</v>
      </c>
      <c r="K186" s="8"/>
      <c r="L186" s="8">
        <f t="shared" si="4"/>
        <v>72258</v>
      </c>
      <c r="M186" s="8"/>
      <c r="N186" s="8">
        <f>SUM(P99)</f>
        <v>1107</v>
      </c>
      <c r="O186" s="9"/>
      <c r="P186" s="8">
        <f t="shared" si="5"/>
        <v>-71151</v>
      </c>
      <c r="Q186" s="9"/>
      <c r="R186" s="9"/>
      <c r="S186" s="9"/>
      <c r="T186" s="9"/>
    </row>
    <row r="187" spans="5:20" ht="12">
      <c r="E187" s="3" t="s">
        <v>42</v>
      </c>
      <c r="F187" s="8">
        <v>0</v>
      </c>
      <c r="G187" s="8"/>
      <c r="H187" s="8">
        <v>4165</v>
      </c>
      <c r="I187" s="8"/>
      <c r="J187" s="8">
        <f>8267+45851</f>
        <v>54118</v>
      </c>
      <c r="K187" s="8"/>
      <c r="L187" s="8">
        <f t="shared" si="4"/>
        <v>58283</v>
      </c>
      <c r="M187" s="8"/>
      <c r="N187" s="8">
        <f>SUM(P112)</f>
        <v>198</v>
      </c>
      <c r="O187" s="9"/>
      <c r="P187" s="8">
        <f t="shared" si="5"/>
        <v>-58085</v>
      </c>
      <c r="Q187" s="9"/>
      <c r="R187" s="9"/>
      <c r="S187" s="9"/>
      <c r="T187" s="9"/>
    </row>
    <row r="188" spans="5:20" ht="12">
      <c r="E188" s="3" t="s">
        <v>43</v>
      </c>
      <c r="F188" s="8">
        <v>0</v>
      </c>
      <c r="G188" s="8"/>
      <c r="H188" s="8">
        <v>0</v>
      </c>
      <c r="I188" s="8"/>
      <c r="J188" s="8">
        <v>31309</v>
      </c>
      <c r="K188" s="8"/>
      <c r="L188" s="8">
        <f t="shared" si="4"/>
        <v>31309</v>
      </c>
      <c r="M188" s="8"/>
      <c r="N188" s="8" t="e">
        <f>SUM(#REF!)</f>
        <v>#REF!</v>
      </c>
      <c r="O188" s="9"/>
      <c r="P188" s="8" t="e">
        <f t="shared" si="5"/>
        <v>#REF!</v>
      </c>
      <c r="Q188" s="9"/>
      <c r="R188" s="9"/>
      <c r="S188" s="9"/>
      <c r="T188" s="9"/>
    </row>
    <row r="189" spans="5:20" ht="12">
      <c r="E189" s="3" t="s">
        <v>44</v>
      </c>
      <c r="F189" s="8">
        <v>256135</v>
      </c>
      <c r="G189" s="8"/>
      <c r="H189" s="8">
        <v>1188989</v>
      </c>
      <c r="I189" s="8"/>
      <c r="J189" s="8">
        <f>203072+88865</f>
        <v>291937</v>
      </c>
      <c r="K189" s="8"/>
      <c r="L189" s="8">
        <f t="shared" si="4"/>
        <v>1737061</v>
      </c>
      <c r="M189" s="8"/>
      <c r="N189" s="9"/>
      <c r="O189" s="9"/>
      <c r="P189" s="9"/>
      <c r="Q189" s="9"/>
      <c r="R189" s="9"/>
      <c r="S189" s="9"/>
      <c r="T189" s="9"/>
    </row>
    <row r="190" spans="5:20" ht="12">
      <c r="E190" s="3" t="s">
        <v>45</v>
      </c>
      <c r="F190" s="8">
        <v>0</v>
      </c>
      <c r="G190" s="8"/>
      <c r="H190" s="8">
        <v>408</v>
      </c>
      <c r="I190" s="8"/>
      <c r="J190" s="8">
        <v>2074500</v>
      </c>
      <c r="K190" s="8"/>
      <c r="L190" s="8">
        <f t="shared" si="4"/>
        <v>2074908</v>
      </c>
      <c r="M190" s="8"/>
      <c r="N190" s="8">
        <f>SUM(P130)</f>
        <v>0</v>
      </c>
      <c r="O190" s="9"/>
      <c r="P190" s="8">
        <f>SUM(N190-L190)</f>
        <v>-2074908</v>
      </c>
      <c r="Q190" s="9"/>
      <c r="R190" s="9"/>
      <c r="S190" s="9"/>
      <c r="T190" s="9"/>
    </row>
    <row r="191" spans="6:20" ht="12">
      <c r="F191" s="10" t="s">
        <v>12</v>
      </c>
      <c r="G191" s="9"/>
      <c r="H191" s="10" t="s">
        <v>12</v>
      </c>
      <c r="I191" s="9"/>
      <c r="J191" s="10" t="s">
        <v>12</v>
      </c>
      <c r="K191" s="9"/>
      <c r="L191" s="10" t="s">
        <v>12</v>
      </c>
      <c r="M191" s="9"/>
      <c r="N191" s="10" t="s">
        <v>12</v>
      </c>
      <c r="O191" s="9"/>
      <c r="P191" s="9"/>
      <c r="Q191" s="9"/>
      <c r="R191" s="9"/>
      <c r="S191" s="9"/>
      <c r="T191" s="9"/>
    </row>
    <row r="192" spans="6:20" ht="12">
      <c r="F192" s="8">
        <f>SUM(F182:F190)</f>
        <v>807874</v>
      </c>
      <c r="G192" s="8"/>
      <c r="H192" s="8">
        <f>SUM(H182:H190)</f>
        <v>2262359</v>
      </c>
      <c r="I192" s="8"/>
      <c r="J192" s="8">
        <f>SUM(J182:J190)</f>
        <v>3472264</v>
      </c>
      <c r="K192" s="8"/>
      <c r="L192" s="8">
        <f>SUM(L182:L190)</f>
        <v>6542497</v>
      </c>
      <c r="M192" s="8"/>
      <c r="N192" s="8"/>
      <c r="O192" s="8"/>
      <c r="P192" s="9"/>
      <c r="Q192" s="9"/>
      <c r="R192" s="9"/>
      <c r="S192" s="9"/>
      <c r="T192" s="9"/>
    </row>
    <row r="193" spans="6:20" ht="12">
      <c r="F193" s="8">
        <f>734383.13+340071.9+147936.58</f>
        <v>1222391.61</v>
      </c>
      <c r="G193" s="8"/>
      <c r="H193" s="9"/>
      <c r="I193" s="9"/>
      <c r="J193" s="9"/>
      <c r="K193" s="9"/>
      <c r="L193" s="9"/>
      <c r="M193" s="9"/>
      <c r="N193" s="8">
        <f>SUM(L192-N192)</f>
        <v>6542497</v>
      </c>
      <c r="O193" s="9"/>
      <c r="P193" s="9"/>
      <c r="Q193" s="9"/>
      <c r="R193" s="9"/>
      <c r="S193" s="9"/>
      <c r="T193" s="9"/>
    </row>
    <row r="194" spans="6:20" ht="12">
      <c r="F194" s="8"/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6:20" ht="12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6:20" ht="12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6:20" ht="12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6:20" ht="12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6:20" ht="12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6:20" ht="12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6:20" ht="12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6:20" ht="12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6:20" ht="12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6:20" ht="12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6:20" ht="12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6:20" ht="12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6:20" ht="12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6:20" ht="12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6:20" ht="12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6:20" ht="12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6:20" ht="12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6:20" ht="12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6:20" ht="12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6:20" ht="12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6:20" ht="12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6:20" ht="12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6:20" ht="12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6:20" ht="12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6:20" ht="12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6:20" ht="12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6:20" ht="12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6:20" ht="12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6:20" ht="12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6:20" ht="12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6:20" ht="12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6:20" ht="12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6:20" ht="12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6:20" ht="12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6:20" ht="12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6:20" ht="12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6:20" ht="12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6:20" ht="12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6:20" ht="12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6:20" ht="12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6:20" ht="12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6:20" ht="12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6:20" ht="12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6:20" ht="12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6:20" ht="12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6:20" ht="12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6:20" ht="12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6:20" ht="12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6:20" ht="12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6:20" ht="12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6:20" ht="12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6:20" ht="12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6:20" ht="12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6:20" ht="12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6:20" ht="12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6:20" ht="12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6:20" ht="12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6:20" ht="12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6:20" ht="12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6:20" ht="12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6:20" ht="12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6:20" ht="12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6:20" ht="12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6:20" ht="12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6:20" ht="12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6:20" ht="12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6:20" ht="12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6:20" ht="12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6:20" ht="12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6:20" ht="12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6:20" ht="12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6:20" ht="12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6:20" ht="12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6:20" ht="12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6:20" ht="12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6:20" ht="12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6:20" ht="12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6:20" ht="12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6:20" ht="12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6:20" ht="12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6:20" ht="12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6:20" ht="12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6:20" ht="12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6:20" ht="12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6:20" ht="12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6:20" ht="12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6:20" ht="12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6:20" ht="12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6:20" ht="12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6:20" ht="12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6:20" ht="12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6:20" ht="12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6:20" ht="12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6:20" ht="12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6:20" ht="12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6:20" ht="12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6:20" ht="12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6:20" ht="12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6:20" ht="12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6:20" ht="12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6:20" ht="12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6:20" ht="12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6:20" ht="12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6:20" ht="12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6:20" ht="12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6:20" ht="12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6:20" ht="12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6:20" ht="12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6:20" ht="12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6:20" ht="12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6:20" ht="12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6:20" ht="12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6:20" ht="12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6:20" ht="12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6:20" ht="12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6:20" ht="12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6:20" ht="12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6:20" ht="12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6:20" ht="12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6:20" ht="12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6:20" ht="12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6:20" ht="12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6:20" ht="12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6:20" ht="12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6:20" ht="12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6:20" ht="12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6:20" ht="12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6:20" ht="12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6:20" ht="12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6:20" ht="12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6:20" ht="12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6:20" ht="12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6:20" ht="12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6:20" ht="12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6:20" ht="12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6:20" ht="12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6:20" ht="12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6:20" ht="12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6:20" ht="12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6:20" ht="12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6:20" ht="12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6:20" ht="12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6:20" ht="12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6:20" ht="12"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6:20" ht="12"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6:20" ht="12"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6:20" ht="12"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6:20" ht="12"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6:20" ht="12"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6:20" ht="12"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6:20" ht="12"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6:20" ht="12"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6:20" ht="12"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6:20" ht="12"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6:20" ht="12"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6:20" ht="12"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6:20" ht="12"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6:20" ht="12"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6:20" ht="12"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6:20" ht="12"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6:20" ht="12"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6:20" ht="12"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6:20" ht="12"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6:20" ht="12"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6:20" ht="12"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6:20" ht="12"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6:20" ht="12"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6:20" ht="12"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6:20" ht="12"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6:20" ht="12"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6:20" ht="12"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6:20" ht="12"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6:20" ht="12"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6:20" ht="12"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6:20" ht="12"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6:20" ht="12"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6:20" ht="12"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6:20" ht="12"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6:20" ht="12"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6:20" ht="12"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6:20" ht="12"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6:20" ht="12"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6:20" ht="12"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6:20" ht="12"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6:20" ht="12"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6:20" ht="12"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6:20" ht="12"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6:20" ht="12"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6:20" ht="12"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6:20" ht="12"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6:20" ht="12"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6:20" ht="12"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6:20" ht="12"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6:20" ht="12"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6:20" ht="12"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6:20" ht="12"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6:20" ht="12"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6:20" ht="12"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6:20" ht="12"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6:20" ht="12"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6:20" ht="12"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6:20" ht="12"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6:20" ht="12"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6:20" ht="12"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6:20" ht="12"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6:20" ht="12"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6:20" ht="12"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6:20" ht="12"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6:20" ht="12"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6:20" ht="12"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6:20" ht="12"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6:20" ht="12"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6:20" ht="12"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6:20" ht="12"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6:20" ht="12"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6:20" ht="12"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6:20" ht="12"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6:20" ht="12"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6:20" ht="12"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6:20" ht="12"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6:20" ht="12"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6:20" ht="12"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6:20" ht="12"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6:20" ht="12"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6:20" ht="12"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6:20" ht="12"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6:20" ht="12"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6:20" ht="12"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6:20" ht="12"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6:20" ht="12"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6:20" ht="12"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6:20" ht="12"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6:20" ht="12"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6:20" ht="12"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6:20" ht="12"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6:20" ht="12"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6:20" ht="12"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6:20" ht="12"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6:20" ht="12"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6:20" ht="12"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6:20" ht="12"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6:20" ht="12"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6:20" ht="12"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6:20" ht="12"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6:20" ht="12"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6:20" ht="12"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6:20" ht="12"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6:20" ht="12"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6:20" ht="12"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6:20" ht="12"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6:20" ht="12"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6:20" ht="12"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6:20" ht="12"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6:20" ht="12"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6:20" ht="12"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6:20" ht="12"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6:20" ht="12"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6:20" ht="12"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6:20" ht="12"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6:20" ht="12"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6:20" ht="12"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6:20" ht="12"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6:20" ht="12"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6:20" ht="12"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6:20" ht="12"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6:20" ht="12"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6:20" ht="12"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6:20" ht="12"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6:20" ht="12"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6:20" ht="12"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6:20" ht="12"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6:20" ht="12"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6:20" ht="12"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6:20" ht="12"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6:20" ht="12"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6:20" ht="12"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6:20" ht="12"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6:20" ht="12"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6:20" ht="12"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6:20" ht="12"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6:20" ht="12"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6:20" ht="12"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6:20" ht="12"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6:20" ht="12"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6:20" ht="12"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6:20" ht="12"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6:20" ht="12"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6:20" ht="12"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6:20" ht="12"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6:20" ht="12"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6:20" ht="12"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6:20" ht="12"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6:20" ht="12"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6:20" ht="12"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6:20" ht="12"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6:20" ht="12"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6:20" ht="12"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6:20" ht="12"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6:20" ht="12"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6:20" ht="12"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6:20" ht="12"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6:20" ht="12"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6:20" ht="12"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6:20" ht="12"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6:20" ht="12"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6:20" ht="12"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6:20" ht="12"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6:20" ht="12"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6:20" ht="12"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6:20" ht="12"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6:20" ht="12"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6:20" ht="12"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6:20" ht="12"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6:20" ht="12"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6:20" ht="12"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6:20" ht="12"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6:20" ht="12"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6:20" ht="12"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6:20" ht="12"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6:20" ht="12"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6:20" ht="12"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6:20" ht="12"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6:20" ht="12"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6:20" ht="12"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6:20" ht="12"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6:20" ht="12"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6:20" ht="12"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6:20" ht="12"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6:20" ht="12"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6:20" ht="12"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6:20" ht="12"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6:20" ht="12"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6:20" ht="12"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6:20" ht="12"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6:20" ht="12"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6:20" ht="12"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6:20" ht="12"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6:20" ht="12"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6:20" ht="12"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6:20" ht="12"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6:20" ht="12"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6:20" ht="12"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6:20" ht="12"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6:20" ht="12"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</sheetData>
  <mergeCells count="3">
    <mergeCell ref="A5:T5"/>
    <mergeCell ref="A6:T6"/>
    <mergeCell ref="A3:T3"/>
  </mergeCells>
  <printOptions horizontalCentered="1"/>
  <pageMargins left="0.25" right="0.25" top="0.5" bottom="0.5" header="0.5" footer="0.5"/>
  <pageSetup fitToHeight="0" fitToWidth="1" horizontalDpi="300" verticalDpi="300" orientation="landscape" scale="77" r:id="rId1"/>
  <rowBreaks count="2" manualBreakCount="2">
    <brk id="55" max="19" man="1"/>
    <brk id="96" max="19" man="1"/>
  </rowBreaks>
  <colBreaks count="1" manualBreakCount="1">
    <brk id="2" min="14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2006-08-29T21:57:02Z</cp:lastPrinted>
  <dcterms:created xsi:type="dcterms:W3CDTF">2002-09-16T15:29:55Z</dcterms:created>
  <dcterms:modified xsi:type="dcterms:W3CDTF">2007-10-10T16:45:35Z</dcterms:modified>
  <cp:category/>
  <cp:version/>
  <cp:contentType/>
  <cp:contentStatus/>
</cp:coreProperties>
</file>